
<file path=[Content_Types].xml><?xml version="1.0" encoding="utf-8"?>
<Types xmlns="http://schemas.openxmlformats.org/package/2006/content-types">
  <Default Extension="bin" ContentType="application/vnd.openxmlformats-officedocument.spreadsheetml.printerSettings"/>
  <Default Extension="png" ContentType="image/png"/>
  <Default Extension="tmp"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GilbertoIrving\Desktop\ESCOM\Administracion Financiera\"/>
    </mc:Choice>
  </mc:AlternateContent>
  <bookViews>
    <workbookView xWindow="0" yWindow="0" windowWidth="20490" windowHeight="7455" firstSheet="1" activeTab="5"/>
  </bookViews>
  <sheets>
    <sheet name="Portada" sheetId="6" r:id="rId1"/>
    <sheet name="Fundamentos" sheetId="7" r:id="rId2"/>
    <sheet name="Objetivo" sheetId="8" r:id="rId3"/>
    <sheet name="Datos" sheetId="2" r:id="rId4"/>
    <sheet name="Estado de Resultados" sheetId="3" r:id="rId5"/>
    <sheet name="Balance General" sheetId="4" r:id="rId6"/>
    <sheet name="Métodos de Evaluación" sheetId="5" r:id="rId7"/>
    <sheet name="Punto de Equilibrio" sheetId="9" r:id="rId8"/>
  </sheets>
  <externalReferences>
    <externalReference r:id="rId9"/>
  </externalReferenc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68" i="9" l="1"/>
  <c r="K67" i="9"/>
  <c r="K66" i="9"/>
  <c r="K65" i="9"/>
  <c r="J65" i="9"/>
  <c r="K64" i="9"/>
  <c r="K63" i="9"/>
  <c r="K62" i="9"/>
  <c r="G62" i="9" s="1"/>
  <c r="K61" i="9"/>
  <c r="K60" i="9"/>
  <c r="K59" i="9"/>
  <c r="L65" i="9"/>
  <c r="M65" i="9" s="1"/>
  <c r="L42" i="9"/>
  <c r="K42" i="9"/>
  <c r="J42" i="9"/>
  <c r="I42" i="9"/>
  <c r="H42" i="9"/>
  <c r="G42" i="9"/>
  <c r="F42" i="9"/>
  <c r="E42" i="9"/>
  <c r="D42" i="9"/>
  <c r="C42" i="9"/>
  <c r="L41" i="9"/>
  <c r="K41" i="9"/>
  <c r="J41" i="9"/>
  <c r="I41" i="9"/>
  <c r="H41" i="9"/>
  <c r="G41" i="9"/>
  <c r="F41" i="9"/>
  <c r="E41" i="9"/>
  <c r="D41" i="9"/>
  <c r="C41" i="9"/>
  <c r="F32" i="9"/>
  <c r="R24" i="9"/>
  <c r="L24" i="9"/>
  <c r="F24" i="9"/>
  <c r="R16" i="9"/>
  <c r="L16" i="9"/>
  <c r="F16" i="9"/>
  <c r="R8" i="9"/>
  <c r="L8" i="9"/>
  <c r="F8" i="9"/>
  <c r="K29" i="2"/>
  <c r="K28" i="2"/>
  <c r="K27" i="2"/>
  <c r="K26" i="2"/>
  <c r="K25" i="2"/>
  <c r="K23" i="2"/>
  <c r="F13" i="9" s="1"/>
  <c r="K22" i="2"/>
  <c r="F21" i="9"/>
  <c r="K24" i="2"/>
  <c r="K21" i="2"/>
  <c r="L5" i="9" s="1"/>
  <c r="K20" i="2"/>
  <c r="F29" i="9"/>
  <c r="R21" i="9"/>
  <c r="L21" i="9"/>
  <c r="R13" i="9"/>
  <c r="L13" i="9"/>
  <c r="R5" i="9"/>
  <c r="F5" i="9"/>
  <c r="L68" i="9"/>
  <c r="K44" i="9"/>
  <c r="J66" i="9"/>
  <c r="J64" i="9"/>
  <c r="J63" i="9"/>
  <c r="G63" i="9"/>
  <c r="J62" i="9"/>
  <c r="J61" i="9"/>
  <c r="J60" i="9"/>
  <c r="J59" i="9"/>
  <c r="L44" i="9"/>
  <c r="I44" i="9"/>
  <c r="E44" i="9"/>
  <c r="G68" i="9"/>
  <c r="G65" i="9"/>
  <c r="L43" i="9"/>
  <c r="K43" i="9"/>
  <c r="J43" i="9"/>
  <c r="I43" i="9"/>
  <c r="H43" i="9"/>
  <c r="G43" i="9"/>
  <c r="F43" i="9"/>
  <c r="D43" i="9"/>
  <c r="C43" i="9"/>
  <c r="P11" i="2"/>
  <c r="P12" i="2"/>
  <c r="P13" i="2"/>
  <c r="J29" i="2"/>
  <c r="J28" i="2"/>
  <c r="J27" i="2"/>
  <c r="J26" i="2"/>
  <c r="J25" i="2"/>
  <c r="J24" i="2"/>
  <c r="J23" i="2"/>
  <c r="J22" i="2"/>
  <c r="J21" i="2"/>
  <c r="J20" i="2"/>
  <c r="I29" i="2"/>
  <c r="I28" i="2"/>
  <c r="I27" i="2"/>
  <c r="I26" i="2"/>
  <c r="I25" i="2"/>
  <c r="I24" i="2"/>
  <c r="I23" i="2"/>
  <c r="I22" i="2"/>
  <c r="I21" i="2"/>
  <c r="I20" i="2"/>
  <c r="H29" i="2"/>
  <c r="H28" i="2"/>
  <c r="H27" i="2"/>
  <c r="H26" i="2"/>
  <c r="H25" i="2"/>
  <c r="H24" i="2"/>
  <c r="H23" i="2"/>
  <c r="H22" i="2"/>
  <c r="H21" i="2"/>
  <c r="H20" i="2"/>
  <c r="E43" i="9" l="1"/>
  <c r="J46" i="9"/>
  <c r="D66" i="9" s="1"/>
  <c r="K48" i="9"/>
  <c r="F67" i="9" s="1"/>
  <c r="K46" i="9"/>
  <c r="D67" i="9" s="1"/>
  <c r="K45" i="9"/>
  <c r="C67" i="9" s="1"/>
  <c r="K47" i="9"/>
  <c r="E67" i="9" s="1"/>
  <c r="D45" i="9"/>
  <c r="C60" i="9" s="1"/>
  <c r="L48" i="9"/>
  <c r="F68" i="9" s="1"/>
  <c r="L46" i="9"/>
  <c r="D68" i="9" s="1"/>
  <c r="L47" i="9"/>
  <c r="E68" i="9" s="1"/>
  <c r="L45" i="9"/>
  <c r="C68" i="9" s="1"/>
  <c r="G45" i="9"/>
  <c r="C63" i="9" s="1"/>
  <c r="E47" i="9"/>
  <c r="E61" i="9" s="1"/>
  <c r="E45" i="9"/>
  <c r="C61" i="9" s="1"/>
  <c r="E48" i="9"/>
  <c r="F61" i="9" s="1"/>
  <c r="E46" i="9"/>
  <c r="D61" i="9" s="1"/>
  <c r="I47" i="9"/>
  <c r="E65" i="9" s="1"/>
  <c r="I45" i="9"/>
  <c r="C65" i="9" s="1"/>
  <c r="I46" i="9"/>
  <c r="D65" i="9" s="1"/>
  <c r="I48" i="9"/>
  <c r="F65" i="9" s="1"/>
  <c r="M68" i="9"/>
  <c r="H68" i="9"/>
  <c r="G59" i="9"/>
  <c r="G61" i="9"/>
  <c r="G64" i="9"/>
  <c r="G66" i="9"/>
  <c r="G67" i="9"/>
  <c r="F44" i="9"/>
  <c r="F47" i="9" s="1"/>
  <c r="E62" i="9" s="1"/>
  <c r="J44" i="9"/>
  <c r="J47" i="9" s="1"/>
  <c r="E66" i="9" s="1"/>
  <c r="H59" i="9"/>
  <c r="L59" i="9"/>
  <c r="M59" i="9" s="1"/>
  <c r="N59" i="9" s="1"/>
  <c r="H60" i="9"/>
  <c r="L60" i="9"/>
  <c r="M60" i="9" s="1"/>
  <c r="N60" i="9" s="1"/>
  <c r="H61" i="9"/>
  <c r="L61" i="9"/>
  <c r="M61" i="9" s="1"/>
  <c r="N61" i="9" s="1"/>
  <c r="H62" i="9"/>
  <c r="L62" i="9"/>
  <c r="M62" i="9" s="1"/>
  <c r="N62" i="9" s="1"/>
  <c r="H63" i="9"/>
  <c r="L63" i="9"/>
  <c r="M63" i="9" s="1"/>
  <c r="N63" i="9" s="1"/>
  <c r="H64" i="9"/>
  <c r="L64" i="9"/>
  <c r="M64" i="9" s="1"/>
  <c r="N64" i="9" s="1"/>
  <c r="H65" i="9"/>
  <c r="N65" i="9"/>
  <c r="H66" i="9"/>
  <c r="L66" i="9"/>
  <c r="M66" i="9" s="1"/>
  <c r="N66" i="9" s="1"/>
  <c r="H67" i="9"/>
  <c r="L67" i="9"/>
  <c r="M67" i="9" s="1"/>
  <c r="G60" i="9"/>
  <c r="C44" i="9"/>
  <c r="C48" i="9" s="1"/>
  <c r="F59" i="9" s="1"/>
  <c r="G44" i="9"/>
  <c r="G48" i="9" s="1"/>
  <c r="F63" i="9" s="1"/>
  <c r="I59" i="9"/>
  <c r="I60" i="9"/>
  <c r="I61" i="9"/>
  <c r="I62" i="9"/>
  <c r="I63" i="9"/>
  <c r="I64" i="9"/>
  <c r="I65" i="9"/>
  <c r="I66" i="9"/>
  <c r="D44" i="9"/>
  <c r="D48" i="9" s="1"/>
  <c r="F60" i="9" s="1"/>
  <c r="H44" i="9"/>
  <c r="H48" i="9" s="1"/>
  <c r="F64" i="9" s="1"/>
  <c r="W24" i="4"/>
  <c r="R24" i="4"/>
  <c r="M24" i="4"/>
  <c r="Y18" i="4"/>
  <c r="T18" i="4"/>
  <c r="O18" i="4"/>
  <c r="C45" i="9" l="1"/>
  <c r="C59" i="9" s="1"/>
  <c r="G47" i="9"/>
  <c r="E63" i="9" s="1"/>
  <c r="F48" i="9"/>
  <c r="F62" i="9" s="1"/>
  <c r="H47" i="9"/>
  <c r="E64" i="9" s="1"/>
  <c r="D47" i="9"/>
  <c r="E60" i="9" s="1"/>
  <c r="C47" i="9"/>
  <c r="E59" i="9" s="1"/>
  <c r="J48" i="9"/>
  <c r="F66" i="9" s="1"/>
  <c r="N67" i="9"/>
  <c r="J67" i="9" s="1"/>
  <c r="I67" i="9"/>
  <c r="G46" i="9"/>
  <c r="D63" i="9" s="1"/>
  <c r="F45" i="9"/>
  <c r="C62" i="9" s="1"/>
  <c r="H46" i="9"/>
  <c r="D64" i="9" s="1"/>
  <c r="D46" i="9"/>
  <c r="D60" i="9" s="1"/>
  <c r="C46" i="9"/>
  <c r="D59" i="9" s="1"/>
  <c r="J45" i="9"/>
  <c r="C66" i="9" s="1"/>
  <c r="F46" i="9"/>
  <c r="D62" i="9" s="1"/>
  <c r="H45" i="9"/>
  <c r="C64" i="9" s="1"/>
  <c r="N68" i="9"/>
  <c r="J68" i="9" s="1"/>
  <c r="I68" i="9"/>
  <c r="H16" i="3"/>
  <c r="H15" i="3"/>
  <c r="L13" i="2"/>
  <c r="G6" i="3"/>
  <c r="G7" i="3"/>
  <c r="G8" i="3"/>
  <c r="G9" i="3"/>
  <c r="G10" i="3"/>
  <c r="I6" i="3"/>
  <c r="J6" i="3"/>
  <c r="K6" i="3"/>
  <c r="I7" i="3"/>
  <c r="J7" i="3"/>
  <c r="K7" i="3"/>
  <c r="I8" i="3"/>
  <c r="J8" i="3"/>
  <c r="K8" i="3"/>
  <c r="I9" i="3"/>
  <c r="J9" i="3"/>
  <c r="K9" i="3"/>
  <c r="I10" i="3"/>
  <c r="J10" i="3"/>
  <c r="K10" i="3"/>
  <c r="H9" i="3"/>
  <c r="H8" i="3"/>
  <c r="H7" i="3"/>
  <c r="H6" i="3"/>
  <c r="J18" i="4"/>
  <c r="E18" i="4"/>
  <c r="F11" i="3"/>
  <c r="E11" i="3"/>
  <c r="D11" i="3"/>
  <c r="C11" i="3"/>
  <c r="B11" i="3"/>
  <c r="G16" i="2" l="1"/>
  <c r="G15" i="2"/>
  <c r="G14" i="2"/>
  <c r="B16" i="3" s="1"/>
  <c r="G13" i="2"/>
  <c r="G12" i="2"/>
  <c r="B10" i="3" s="1"/>
  <c r="G11" i="2"/>
  <c r="G10" i="2"/>
  <c r="G9" i="2"/>
  <c r="G8" i="2"/>
  <c r="G4" i="2"/>
  <c r="G5" i="2" s="1"/>
  <c r="G3" i="2"/>
  <c r="B3" i="3" s="1"/>
  <c r="C11" i="4"/>
  <c r="C5" i="4"/>
  <c r="E12" i="4"/>
  <c r="D10" i="2"/>
  <c r="H11" i="4" s="1"/>
  <c r="D8" i="2"/>
  <c r="H9" i="4" s="1"/>
  <c r="W22" i="4" l="1"/>
  <c r="W25" i="4" s="1"/>
  <c r="R22" i="4"/>
  <c r="R25" i="4" s="1"/>
  <c r="M22" i="4"/>
  <c r="M25" i="4" s="1"/>
  <c r="C22" i="4"/>
  <c r="C25" i="4" s="1"/>
  <c r="H22" i="4"/>
  <c r="H25" i="4" s="1"/>
  <c r="B6" i="3"/>
  <c r="B15" i="3"/>
  <c r="B9" i="3"/>
  <c r="B12" i="3" s="1"/>
  <c r="B7" i="3"/>
  <c r="B8" i="3"/>
  <c r="R9" i="4"/>
  <c r="W9" i="4"/>
  <c r="M11" i="4"/>
  <c r="R11" i="4"/>
  <c r="W11" i="4"/>
  <c r="AB11" i="4" s="1"/>
  <c r="H12" i="4"/>
  <c r="M9" i="4"/>
  <c r="M12" i="4" s="1"/>
  <c r="B4" i="3"/>
  <c r="B5" i="3" s="1"/>
  <c r="B13" i="3"/>
  <c r="C13" i="3" s="1"/>
  <c r="D13" i="3" s="1"/>
  <c r="E13" i="3" s="1"/>
  <c r="F13" i="3" s="1"/>
  <c r="G13" i="3" s="1"/>
  <c r="H13" i="3" s="1"/>
  <c r="C12" i="4"/>
  <c r="G29" i="5"/>
  <c r="G24" i="5"/>
  <c r="H16" i="2"/>
  <c r="H15" i="2"/>
  <c r="H14" i="2"/>
  <c r="H13" i="2"/>
  <c r="H12" i="2"/>
  <c r="H11" i="2"/>
  <c r="H10" i="2"/>
  <c r="H9" i="2"/>
  <c r="H8" i="2"/>
  <c r="H4" i="2"/>
  <c r="H3" i="2"/>
  <c r="W12" i="4" l="1"/>
  <c r="AB9" i="4"/>
  <c r="AB12" i="4" s="1"/>
  <c r="I13" i="3"/>
  <c r="J13" i="3" s="1"/>
  <c r="K13" i="3" s="1"/>
  <c r="R12" i="4"/>
  <c r="B14" i="3"/>
  <c r="B17" i="3" s="1"/>
  <c r="B18" i="3" s="1"/>
  <c r="C3" i="3"/>
  <c r="I3" i="2"/>
  <c r="C9" i="3"/>
  <c r="I11" i="2"/>
  <c r="I15" i="2"/>
  <c r="J15" i="2"/>
  <c r="K15" i="2" s="1"/>
  <c r="L15" i="2" s="1"/>
  <c r="M15" i="2" s="1"/>
  <c r="N15" i="2" s="1"/>
  <c r="O15" i="2" s="1"/>
  <c r="P15" i="2" s="1"/>
  <c r="I8" i="2"/>
  <c r="C6" i="3"/>
  <c r="C12" i="3" s="1"/>
  <c r="I12" i="2"/>
  <c r="C10" i="3"/>
  <c r="J16" i="2"/>
  <c r="I16" i="2"/>
  <c r="C8" i="3"/>
  <c r="I10" i="2"/>
  <c r="C16" i="3"/>
  <c r="I14" i="2"/>
  <c r="H5" i="2"/>
  <c r="I4" i="2"/>
  <c r="C7" i="3"/>
  <c r="I9" i="2"/>
  <c r="I13" i="2"/>
  <c r="C15" i="3"/>
  <c r="B19" i="3" l="1"/>
  <c r="B5" i="5" s="1"/>
  <c r="J9" i="4"/>
  <c r="D16" i="3"/>
  <c r="J14" i="2"/>
  <c r="D3" i="3"/>
  <c r="J3" i="2"/>
  <c r="D15" i="3"/>
  <c r="J13" i="2"/>
  <c r="J4" i="2"/>
  <c r="I5" i="2"/>
  <c r="D10" i="3"/>
  <c r="J12" i="2"/>
  <c r="C4" i="3"/>
  <c r="C5" i="3" s="1"/>
  <c r="D7" i="3"/>
  <c r="J9" i="2"/>
  <c r="J10" i="2"/>
  <c r="D8" i="3"/>
  <c r="D9" i="3"/>
  <c r="J11" i="2"/>
  <c r="L16" i="2"/>
  <c r="M16" i="2" s="1"/>
  <c r="N16" i="2" s="1"/>
  <c r="O16" i="2" s="1"/>
  <c r="P16" i="2" s="1"/>
  <c r="K16" i="2"/>
  <c r="D6" i="3"/>
  <c r="D12" i="3" s="1"/>
  <c r="J8" i="2"/>
  <c r="K11" i="2" l="1"/>
  <c r="E9" i="3"/>
  <c r="K10" i="2"/>
  <c r="E8" i="3"/>
  <c r="K12" i="2"/>
  <c r="E10" i="3"/>
  <c r="K9" i="2"/>
  <c r="E7" i="3"/>
  <c r="K13" i="2"/>
  <c r="E15" i="3"/>
  <c r="K14" i="2"/>
  <c r="E16" i="3"/>
  <c r="C14" i="3"/>
  <c r="C17" i="3" s="1"/>
  <c r="C18" i="3" s="1"/>
  <c r="C19" i="3" s="1"/>
  <c r="E3" i="3"/>
  <c r="K3" i="2"/>
  <c r="K4" i="2"/>
  <c r="J5" i="2"/>
  <c r="D4" i="3"/>
  <c r="D5" i="3" s="1"/>
  <c r="D14" i="3" s="1"/>
  <c r="D17" i="3" s="1"/>
  <c r="D18" i="3" s="1"/>
  <c r="D19" i="3" s="1"/>
  <c r="E6" i="3"/>
  <c r="K8" i="2"/>
  <c r="L3" i="2" l="1"/>
  <c r="F3" i="3"/>
  <c r="F4" i="3" s="1"/>
  <c r="F5" i="3" s="1"/>
  <c r="E12" i="3"/>
  <c r="T9" i="4"/>
  <c r="B7" i="5"/>
  <c r="O9" i="4"/>
  <c r="B6" i="5"/>
  <c r="H6" i="5" s="1"/>
  <c r="G10" i="5" s="1"/>
  <c r="H10" i="5" s="1"/>
  <c r="I10" i="5" s="1"/>
  <c r="L14" i="2"/>
  <c r="F16" i="3"/>
  <c r="L9" i="2"/>
  <c r="F7" i="3"/>
  <c r="L10" i="2"/>
  <c r="F8" i="3"/>
  <c r="L8" i="2"/>
  <c r="F6" i="3"/>
  <c r="F15" i="3"/>
  <c r="L12" i="2"/>
  <c r="F10" i="3"/>
  <c r="L11" i="2"/>
  <c r="F9" i="3"/>
  <c r="E4" i="3"/>
  <c r="E5" i="3" s="1"/>
  <c r="L4" i="2"/>
  <c r="K5" i="2"/>
  <c r="J13" i="4"/>
  <c r="O8" i="4" s="1"/>
  <c r="E14" i="3" l="1"/>
  <c r="E17" i="3" s="1"/>
  <c r="M3" i="2"/>
  <c r="L7" i="2"/>
  <c r="G11" i="3" s="1"/>
  <c r="G3" i="3"/>
  <c r="G4" i="3" s="1"/>
  <c r="G5" i="3" s="1"/>
  <c r="F12" i="3"/>
  <c r="F14" i="3"/>
  <c r="F17" i="3" s="1"/>
  <c r="F18" i="3" s="1"/>
  <c r="F19" i="3" s="1"/>
  <c r="M12" i="2"/>
  <c r="M8" i="2"/>
  <c r="M9" i="2"/>
  <c r="M11" i="2"/>
  <c r="M13" i="2"/>
  <c r="M10" i="2"/>
  <c r="M14" i="2"/>
  <c r="M4" i="2"/>
  <c r="L5" i="2"/>
  <c r="H14" i="5"/>
  <c r="G19" i="5" s="1"/>
  <c r="H19" i="5" s="1"/>
  <c r="I19" i="5" s="1"/>
  <c r="E18" i="3"/>
  <c r="E19" i="3" s="1"/>
  <c r="G6" i="5"/>
  <c r="H7" i="5" s="1"/>
  <c r="I7" i="5" s="1"/>
  <c r="H4" i="4"/>
  <c r="M4" i="4" s="1"/>
  <c r="R4" i="4" s="1"/>
  <c r="M5" i="2" l="1"/>
  <c r="N4" i="2"/>
  <c r="K16" i="3"/>
  <c r="I16" i="3"/>
  <c r="N3" i="2"/>
  <c r="J15" i="3"/>
  <c r="I15" i="3"/>
  <c r="J16" i="3"/>
  <c r="G16" i="3"/>
  <c r="M7" i="2"/>
  <c r="H11" i="3" s="1"/>
  <c r="G15" i="3"/>
  <c r="K15" i="3"/>
  <c r="H3" i="3"/>
  <c r="H4" i="3" s="1"/>
  <c r="H5" i="3" s="1"/>
  <c r="B9" i="5"/>
  <c r="K6" i="5" s="1"/>
  <c r="K14" i="5" s="1"/>
  <c r="K15" i="5" s="1"/>
  <c r="AD9" i="4"/>
  <c r="Y9" i="4"/>
  <c r="B8" i="5"/>
  <c r="G12" i="3"/>
  <c r="G14" i="3" s="1"/>
  <c r="N10" i="2"/>
  <c r="N11" i="2"/>
  <c r="N8" i="2"/>
  <c r="R5" i="4"/>
  <c r="R13" i="4" s="1"/>
  <c r="W4" i="4"/>
  <c r="N14" i="2"/>
  <c r="N13" i="2"/>
  <c r="N9" i="2"/>
  <c r="N12" i="2"/>
  <c r="H10" i="3"/>
  <c r="H15" i="5"/>
  <c r="G14" i="5"/>
  <c r="G15" i="5" s="1"/>
  <c r="H5" i="4"/>
  <c r="H13" i="4" s="1"/>
  <c r="O13" i="4"/>
  <c r="T8" i="4" s="1"/>
  <c r="T13" i="4" s="1"/>
  <c r="Y8" i="4" s="1"/>
  <c r="Y13" i="4" s="1"/>
  <c r="AD8" i="4" s="1"/>
  <c r="AD13" i="4" s="1"/>
  <c r="E21" i="4" s="1"/>
  <c r="M5" i="4"/>
  <c r="M13" i="4" s="1"/>
  <c r="G17" i="3" l="1"/>
  <c r="O4" i="2"/>
  <c r="N5" i="2"/>
  <c r="O3" i="2"/>
  <c r="N7" i="2"/>
  <c r="I11" i="3" s="1"/>
  <c r="I3" i="3"/>
  <c r="I4" i="3" s="1"/>
  <c r="I5" i="3" s="1"/>
  <c r="G18" i="3"/>
  <c r="G19" i="3" s="1"/>
  <c r="B10" i="5" s="1"/>
  <c r="H12" i="3"/>
  <c r="H14" i="3" s="1"/>
  <c r="H17" i="3" s="1"/>
  <c r="W5" i="4"/>
  <c r="W13" i="4" s="1"/>
  <c r="AB4" i="4"/>
  <c r="I6" i="5"/>
  <c r="I14" i="5" s="1"/>
  <c r="I15" i="5" s="1"/>
  <c r="O12" i="2"/>
  <c r="O13" i="2"/>
  <c r="O14" i="2"/>
  <c r="O11" i="2"/>
  <c r="O9" i="2"/>
  <c r="O8" i="2"/>
  <c r="I12" i="3"/>
  <c r="O10" i="2"/>
  <c r="H16" i="5"/>
  <c r="I16" i="5" s="1"/>
  <c r="J3" i="3" l="1"/>
  <c r="J4" i="3" s="1"/>
  <c r="J5" i="3" s="1"/>
  <c r="P3" i="2"/>
  <c r="O7" i="2"/>
  <c r="J11" i="3" s="1"/>
  <c r="C17" i="4"/>
  <c r="C18" i="4" s="1"/>
  <c r="O5" i="2"/>
  <c r="P5" i="2" s="1"/>
  <c r="P4" i="2"/>
  <c r="H18" i="3"/>
  <c r="H19" i="3"/>
  <c r="L6" i="5"/>
  <c r="L14" i="5" s="1"/>
  <c r="L15" i="5" s="1"/>
  <c r="E22" i="4"/>
  <c r="J16" i="5"/>
  <c r="J7" i="5"/>
  <c r="AB5" i="4"/>
  <c r="AB13" i="4" s="1"/>
  <c r="P8" i="2"/>
  <c r="P10" i="2"/>
  <c r="P9" i="2"/>
  <c r="I14" i="3"/>
  <c r="I17" i="3" s="1"/>
  <c r="I18" i="3" s="1"/>
  <c r="P14" i="2"/>
  <c r="C26" i="4" l="1"/>
  <c r="H17" i="4"/>
  <c r="H18" i="4" s="1"/>
  <c r="H26" i="4" s="1"/>
  <c r="P7" i="2"/>
  <c r="K11" i="3" s="1"/>
  <c r="K3" i="3"/>
  <c r="K4" i="3" s="1"/>
  <c r="K5" i="3" s="1"/>
  <c r="E26" i="4"/>
  <c r="J21" i="4" s="1"/>
  <c r="I19" i="3"/>
  <c r="B11" i="5"/>
  <c r="M6" i="5" s="1"/>
  <c r="M14" i="5" s="1"/>
  <c r="M15" i="5" s="1"/>
  <c r="J22" i="4"/>
  <c r="J26" i="4" s="1"/>
  <c r="O21" i="4" s="1"/>
  <c r="J12" i="3"/>
  <c r="J14" i="3" s="1"/>
  <c r="J17" i="3" s="1"/>
  <c r="J18" i="3" s="1"/>
  <c r="K12" i="3"/>
  <c r="J6" i="5"/>
  <c r="J14" i="5" s="1"/>
  <c r="J15" i="5" s="1"/>
  <c r="K16" i="5" s="1"/>
  <c r="L16" i="5" s="1"/>
  <c r="M16" i="5" s="1"/>
  <c r="B12" i="5" l="1"/>
  <c r="N6" i="5" s="1"/>
  <c r="N14" i="5" s="1"/>
  <c r="N15" i="5" s="1"/>
  <c r="O22" i="4"/>
  <c r="M17" i="4"/>
  <c r="K14" i="3"/>
  <c r="K17" i="3" s="1"/>
  <c r="K18" i="3" s="1"/>
  <c r="O26" i="4"/>
  <c r="T21" i="4" s="1"/>
  <c r="J19" i="3"/>
  <c r="N16" i="5"/>
  <c r="O16" i="5" s="1"/>
  <c r="K7" i="5"/>
  <c r="L7" i="5" s="1"/>
  <c r="M7" i="5" s="1"/>
  <c r="N7" i="5" s="1"/>
  <c r="O7" i="5" s="1"/>
  <c r="K19" i="3" l="1"/>
  <c r="M18" i="4"/>
  <c r="R17" i="4"/>
  <c r="W17" i="4" s="1"/>
  <c r="W18" i="4" s="1"/>
  <c r="W26" i="4" s="1"/>
  <c r="B13" i="5"/>
  <c r="O6" i="5" s="1"/>
  <c r="O14" i="5" s="1"/>
  <c r="O15" i="5" s="1"/>
  <c r="P16" i="5" s="1"/>
  <c r="T22" i="4"/>
  <c r="T26" i="4"/>
  <c r="Y21" i="4" s="1"/>
  <c r="P15" i="5" l="1"/>
  <c r="G33" i="5" s="1"/>
  <c r="R18" i="4"/>
  <c r="R26" i="4" s="1"/>
  <c r="M26" i="4"/>
  <c r="P7" i="5"/>
  <c r="B14" i="5"/>
  <c r="P6" i="5" s="1"/>
  <c r="P14" i="5" s="1"/>
  <c r="Y22" i="4"/>
  <c r="Y26" i="4" s="1"/>
  <c r="G23" i="5"/>
  <c r="I23" i="5" s="1"/>
  <c r="G28" i="5"/>
  <c r="I28" i="5" s="1"/>
</calcChain>
</file>

<file path=xl/sharedStrings.xml><?xml version="1.0" encoding="utf-8"?>
<sst xmlns="http://schemas.openxmlformats.org/spreadsheetml/2006/main" count="373" uniqueCount="122">
  <si>
    <t>Ventas Pronosticadas</t>
  </si>
  <si>
    <t>Crecimiento Anual</t>
  </si>
  <si>
    <t>Terreno</t>
  </si>
  <si>
    <t>Construcción</t>
  </si>
  <si>
    <t>Vida Útil</t>
  </si>
  <si>
    <t>años</t>
  </si>
  <si>
    <t>Maquinaria</t>
  </si>
  <si>
    <t>Valor de Rescate</t>
  </si>
  <si>
    <t>Valor de Subcontratacion</t>
  </si>
  <si>
    <t>COSTOS</t>
  </si>
  <si>
    <t>Costo de Materia prima A</t>
  </si>
  <si>
    <t>Costo de Materia prima B</t>
  </si>
  <si>
    <t>Costo de Materiales</t>
  </si>
  <si>
    <t>Costo de Mano de Obra</t>
  </si>
  <si>
    <t>Costo de Mantenimiento</t>
  </si>
  <si>
    <t>Gastos Administrativos</t>
  </si>
  <si>
    <t>Gastos de Venta</t>
  </si>
  <si>
    <t>Valor de Recuperacion del equipo</t>
  </si>
  <si>
    <t>Capital de trabajo requerido</t>
  </si>
  <si>
    <t>Valor inicial</t>
  </si>
  <si>
    <t>Incremento Anuel Esperado</t>
  </si>
  <si>
    <t>Impuestos sobre la Renta</t>
  </si>
  <si>
    <t>Límite inferior</t>
  </si>
  <si>
    <t>Límite Superior</t>
  </si>
  <si>
    <t>Couta Fija (pesos)</t>
  </si>
  <si>
    <t>Tasa de Impuestos</t>
  </si>
  <si>
    <t>Ventas</t>
  </si>
  <si>
    <t>Depreciación</t>
  </si>
  <si>
    <t>Utilidad Bruta</t>
  </si>
  <si>
    <t>Gastos de Administración</t>
  </si>
  <si>
    <t>Impuestos</t>
  </si>
  <si>
    <t>Utilidad del ejercicio</t>
  </si>
  <si>
    <t>Precio Producto</t>
  </si>
  <si>
    <t>Precio Prducto</t>
  </si>
  <si>
    <t>Tasa mínima de Aceptación</t>
  </si>
  <si>
    <t>Año</t>
  </si>
  <si>
    <t>FNE</t>
  </si>
  <si>
    <t>Suma de FNE</t>
  </si>
  <si>
    <t>Año 2017</t>
  </si>
  <si>
    <t>Años</t>
  </si>
  <si>
    <t>Meses</t>
  </si>
  <si>
    <t>1. Periodo de Recuperación</t>
  </si>
  <si>
    <t>2. Periodo de Recuperación Descontados</t>
  </si>
  <si>
    <t>FNE DESCONTADOS</t>
  </si>
  <si>
    <t>SUMA DE FLUJOS</t>
  </si>
  <si>
    <t>Tiempo Inicial</t>
  </si>
  <si>
    <t>dias</t>
  </si>
  <si>
    <t>meses</t>
  </si>
  <si>
    <t>3. RAP</t>
  </si>
  <si>
    <t>Tiempo de Vida</t>
  </si>
  <si>
    <t>RAP=</t>
  </si>
  <si>
    <t>=</t>
  </si>
  <si>
    <t>4. IR</t>
  </si>
  <si>
    <t>IR=</t>
  </si>
  <si>
    <t>5.  VPN</t>
  </si>
  <si>
    <t>Depresiación</t>
  </si>
  <si>
    <t>Activos Circulantes</t>
  </si>
  <si>
    <t>Capital Contable</t>
  </si>
  <si>
    <t>Total</t>
  </si>
  <si>
    <t>Activos Fijos</t>
  </si>
  <si>
    <t>Maquinaria y Equipo</t>
  </si>
  <si>
    <t>Total de activos fijos</t>
  </si>
  <si>
    <t>Infraestructura</t>
  </si>
  <si>
    <t>Terrreno</t>
  </si>
  <si>
    <t>Total de Pasivos y Capital</t>
  </si>
  <si>
    <t>Total de Pasivos</t>
  </si>
  <si>
    <t>Pasivos</t>
  </si>
  <si>
    <t>Capital</t>
  </si>
  <si>
    <t>Total de activos</t>
  </si>
  <si>
    <t>Capital de Trabajo</t>
  </si>
  <si>
    <t>Balance General Apertura</t>
  </si>
  <si>
    <t>Balance General Año 2017</t>
  </si>
  <si>
    <t>Infrestructura</t>
  </si>
  <si>
    <t>Dep. Acumulada</t>
  </si>
  <si>
    <t>Ventas sin IVA</t>
  </si>
  <si>
    <t>Ventas Netas</t>
  </si>
  <si>
    <t>Total de COSTOS</t>
  </si>
  <si>
    <t>Utilidad Antes de Impuestos</t>
  </si>
  <si>
    <t>Balance General Año 2018</t>
  </si>
  <si>
    <t>Balance General Año 2019</t>
  </si>
  <si>
    <t>Costos de Producción Extra</t>
  </si>
  <si>
    <t>Balance General Año 2020</t>
  </si>
  <si>
    <t>Balance General Año 2021</t>
  </si>
  <si>
    <t>Proveedores</t>
  </si>
  <si>
    <t>Balance General Año 2022</t>
  </si>
  <si>
    <t>Dias</t>
  </si>
  <si>
    <t>Balance General Año 2023</t>
  </si>
  <si>
    <t>Balance General Año 2024</t>
  </si>
  <si>
    <t>Balance General Año 2025</t>
  </si>
  <si>
    <t>Balance General Año 2026</t>
  </si>
  <si>
    <t>VPN             =</t>
  </si>
  <si>
    <t>Unidades</t>
  </si>
  <si>
    <t>Precio p</t>
  </si>
  <si>
    <t>Costo variable (V)</t>
  </si>
  <si>
    <t>Costo fijo (F)</t>
  </si>
  <si>
    <t>Limite unidades</t>
  </si>
  <si>
    <t>Punto de equilibrio</t>
  </si>
  <si>
    <t>Año 1</t>
  </si>
  <si>
    <t>Año 2</t>
  </si>
  <si>
    <t>Año 3</t>
  </si>
  <si>
    <t>Q* =</t>
  </si>
  <si>
    <t>TR* =</t>
  </si>
  <si>
    <t>Año 4</t>
  </si>
  <si>
    <t>Año 5</t>
  </si>
  <si>
    <t>Año 6</t>
  </si>
  <si>
    <t>Año 7</t>
  </si>
  <si>
    <t>Año 8</t>
  </si>
  <si>
    <t>Año 9</t>
  </si>
  <si>
    <t>Año 10</t>
  </si>
  <si>
    <t>Gráficas</t>
  </si>
  <si>
    <t>+P</t>
  </si>
  <si>
    <t>-v</t>
  </si>
  <si>
    <t>=MC</t>
  </si>
  <si>
    <t>-F</t>
  </si>
  <si>
    <t>=X(200)</t>
  </si>
  <si>
    <t>=X(300)</t>
  </si>
  <si>
    <t>=X(400)</t>
  </si>
  <si>
    <t>=X(500)</t>
  </si>
  <si>
    <t>Ingresos totales</t>
  </si>
  <si>
    <t>Costos totales</t>
  </si>
  <si>
    <t>Costos fijos</t>
  </si>
  <si>
    <t>Q</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</si>
</sst>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quot;$&quot;* #,##0.00_-;_-&quot;$&quot;* &quot;-&quot;??_-;_-@_-"/>
    <numFmt numFmtId="164" formatCode="_(&quot;$&quot;* #,##0.00_);_(&quot;$&quot;* \(#,##0.00\);_(&quot;$&quot;* &quot;-&quot;??_);_(@_)"/>
    <numFmt numFmtId="165" formatCode="&quot;$&quot;#,##0.00"/>
  </numFmts>
  <fonts count="9" x14ac:knownFonts="1">
    <font>
      <sz val="11"/>
      <color theme="1"/>
      <name val="Calibri"/>
      <family val="2"/>
      <scheme val="minor"/>
    </font>
    <font>
      <sz val="11"/>
      <color theme="1"/>
      <name val="Calibri"/>
      <family val="2"/>
      <scheme val="minor"/>
    </font>
    <font>
      <sz val="11"/>
      <color theme="1"/>
      <name val="Century Gothic"/>
      <family val="2"/>
    </font>
    <font>
      <b/>
      <sz val="11"/>
      <color theme="1"/>
      <name val="Century Gothic"/>
      <family val="2"/>
    </font>
    <font>
      <sz val="11"/>
      <color rgb="FF6DF9E2"/>
      <name val="Calibri"/>
      <family val="2"/>
      <scheme val="minor"/>
    </font>
    <font>
      <sz val="11"/>
      <name val="Century Gothic"/>
      <family val="2"/>
    </font>
    <font>
      <b/>
      <sz val="18"/>
      <color theme="1"/>
      <name val="Arial"/>
      <family val="2"/>
    </font>
    <font>
      <sz val="11"/>
      <color theme="1"/>
      <name val="Arial"/>
      <family val="2"/>
    </font>
    <font>
      <b/>
      <sz val="14"/>
      <color theme="1"/>
      <name val="Century Gothic"/>
      <family val="2"/>
    </font>
  </fonts>
  <fills count="10">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rgb="FFD3F5FF"/>
        <bgColor indexed="64"/>
      </patternFill>
    </fill>
    <fill>
      <patternFill patternType="solid">
        <fgColor rgb="FFD3F5F8"/>
        <bgColor indexed="64"/>
      </patternFill>
    </fill>
    <fill>
      <patternFill patternType="solid">
        <fgColor rgb="FFF2F2F2"/>
        <bgColor indexed="64"/>
      </patternFill>
    </fill>
    <fill>
      <patternFill patternType="solid">
        <fgColor rgb="FF99FFCC"/>
        <bgColor indexed="64"/>
      </patternFill>
    </fill>
    <fill>
      <patternFill patternType="solid">
        <fgColor rgb="FF2DEB9E"/>
        <bgColor indexed="64"/>
      </patternFill>
    </fill>
    <fill>
      <patternFill patternType="solid">
        <fgColor rgb="FF14906A"/>
        <bgColor indexed="64"/>
      </patternFill>
    </fill>
  </fills>
  <borders count="28">
    <border>
      <left/>
      <right/>
      <top/>
      <bottom/>
      <diagonal/>
    </border>
    <border>
      <left style="thin">
        <color rgb="FF6DF9E2"/>
      </left>
      <right style="thin">
        <color rgb="FF6DF9E2"/>
      </right>
      <top style="thin">
        <color rgb="FF6DF9E2"/>
      </top>
      <bottom style="thin">
        <color rgb="FF6DF9E2"/>
      </bottom>
      <diagonal/>
    </border>
    <border>
      <left/>
      <right style="thin">
        <color rgb="FF6DF9E2"/>
      </right>
      <top style="thin">
        <color rgb="FF6DF9E2"/>
      </top>
      <bottom style="thin">
        <color rgb="FF6DF9E2"/>
      </bottom>
      <diagonal/>
    </border>
    <border>
      <left style="thin">
        <color rgb="FF6DF9E2"/>
      </left>
      <right style="thin">
        <color rgb="FF6DF9E2"/>
      </right>
      <top/>
      <bottom style="thin">
        <color rgb="FF6DF9E2"/>
      </bottom>
      <diagonal/>
    </border>
    <border>
      <left style="thin">
        <color rgb="FF6DF9E2"/>
      </left>
      <right/>
      <top style="thin">
        <color rgb="FF6DF9E2"/>
      </top>
      <bottom style="thin">
        <color rgb="FF6DF9E2"/>
      </bottom>
      <diagonal/>
    </border>
    <border>
      <left style="thin">
        <color rgb="FF6DF9E2"/>
      </left>
      <right style="thin">
        <color rgb="FF6DF9E2"/>
      </right>
      <top style="thin">
        <color rgb="FF6DF9E2"/>
      </top>
      <bottom/>
      <diagonal/>
    </border>
    <border>
      <left/>
      <right/>
      <top/>
      <bottom style="thin">
        <color rgb="FF6DF9E2"/>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6DF9E2"/>
      </left>
      <right style="medium">
        <color rgb="FF6DF9E2"/>
      </right>
      <top style="medium">
        <color rgb="FF6DF9E2"/>
      </top>
      <bottom style="medium">
        <color rgb="FF6DF9E2"/>
      </bottom>
      <diagonal/>
    </border>
    <border>
      <left style="medium">
        <color rgb="FF6DF9E2"/>
      </left>
      <right style="medium">
        <color rgb="FF6DF9E2"/>
      </right>
      <top/>
      <bottom style="medium">
        <color rgb="FF6DF9E2"/>
      </bottom>
      <diagonal/>
    </border>
    <border>
      <left/>
      <right style="thin">
        <color rgb="FF6DF9E2"/>
      </right>
      <top/>
      <bottom style="thin">
        <color rgb="FF6DF9E2"/>
      </bottom>
      <diagonal/>
    </border>
    <border>
      <left style="medium">
        <color rgb="FF6DF9E2"/>
      </left>
      <right style="medium">
        <color rgb="FF6DF9E2"/>
      </right>
      <top style="medium">
        <color rgb="FF6DF9E2"/>
      </top>
      <bottom/>
      <diagonal/>
    </border>
    <border>
      <left style="medium">
        <color rgb="FF6DF9E2"/>
      </left>
      <right/>
      <top style="medium">
        <color rgb="FF6DF9E2"/>
      </top>
      <bottom/>
      <diagonal/>
    </border>
    <border>
      <left/>
      <right/>
      <top style="medium">
        <color rgb="FF6DF9E2"/>
      </top>
      <bottom/>
      <diagonal/>
    </border>
    <border>
      <left/>
      <right style="medium">
        <color rgb="FF6DF9E2"/>
      </right>
      <top style="medium">
        <color rgb="FF6DF9E2"/>
      </top>
      <bottom/>
      <diagonal/>
    </border>
    <border>
      <left style="medium">
        <color rgb="FF6DF9E2"/>
      </left>
      <right/>
      <top/>
      <bottom/>
      <diagonal/>
    </border>
    <border>
      <left/>
      <right style="medium">
        <color rgb="FF6DF9E2"/>
      </right>
      <top/>
      <bottom/>
      <diagonal/>
    </border>
    <border>
      <left style="medium">
        <color rgb="FF6DF9E2"/>
      </left>
      <right/>
      <top/>
      <bottom style="medium">
        <color rgb="FF6DF9E2"/>
      </bottom>
      <diagonal/>
    </border>
    <border>
      <left/>
      <right/>
      <top/>
      <bottom style="medium">
        <color rgb="FF6DF9E2"/>
      </bottom>
      <diagonal/>
    </border>
    <border>
      <left/>
      <right style="medium">
        <color rgb="FF6DF9E2"/>
      </right>
      <top/>
      <bottom style="medium">
        <color rgb="FF6DF9E2"/>
      </bottom>
      <diagonal/>
    </border>
    <border>
      <left style="medium">
        <color rgb="FF6DF9E2"/>
      </left>
      <right style="medium">
        <color rgb="FF6DF9E2"/>
      </right>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24">
    <xf numFmtId="0" fontId="0" fillId="0" borderId="0" xfId="0"/>
    <xf numFmtId="44" fontId="0" fillId="0" borderId="0" xfId="0" applyNumberFormat="1"/>
    <xf numFmtId="0" fontId="0" fillId="0" borderId="0" xfId="0" applyBorder="1"/>
    <xf numFmtId="2" fontId="0" fillId="0" borderId="0" xfId="1" applyNumberFormat="1" applyFont="1" applyBorder="1"/>
    <xf numFmtId="44" fontId="0" fillId="0" borderId="0" xfId="0" applyNumberFormat="1" applyBorder="1"/>
    <xf numFmtId="44" fontId="0" fillId="0" borderId="0" xfId="1" applyFont="1" applyBorder="1"/>
    <xf numFmtId="0" fontId="0" fillId="3" borderId="0" xfId="0" applyFill="1"/>
    <xf numFmtId="164" fontId="0" fillId="0" borderId="0" xfId="0" applyNumberFormat="1"/>
    <xf numFmtId="0" fontId="0" fillId="4" borderId="0" xfId="0" applyFill="1"/>
    <xf numFmtId="0" fontId="0" fillId="5" borderId="0" xfId="0" applyFill="1"/>
    <xf numFmtId="44" fontId="0" fillId="5" borderId="0" xfId="1" applyFont="1" applyFill="1"/>
    <xf numFmtId="0" fontId="0" fillId="5" borderId="0" xfId="0" applyFill="1" applyAlignment="1"/>
    <xf numFmtId="0" fontId="0" fillId="5" borderId="0" xfId="0" applyFill="1" applyBorder="1"/>
    <xf numFmtId="0" fontId="0" fillId="5" borderId="0" xfId="1" applyNumberFormat="1" applyFont="1" applyFill="1" applyBorder="1"/>
    <xf numFmtId="2" fontId="0" fillId="5" borderId="0" xfId="1" applyNumberFormat="1" applyFont="1" applyFill="1" applyBorder="1"/>
    <xf numFmtId="44" fontId="0" fillId="5" borderId="0" xfId="0" applyNumberFormat="1" applyFill="1" applyBorder="1"/>
    <xf numFmtId="44" fontId="0" fillId="5" borderId="0" xfId="1" applyFont="1" applyFill="1" applyBorder="1"/>
    <xf numFmtId="0" fontId="2" fillId="7" borderId="1" xfId="0" applyFont="1" applyFill="1" applyBorder="1"/>
    <xf numFmtId="2" fontId="2" fillId="6" borderId="1" xfId="0" applyNumberFormat="1" applyFont="1" applyFill="1" applyBorder="1"/>
    <xf numFmtId="2" fontId="2" fillId="6" borderId="1" xfId="1" applyNumberFormat="1" applyFont="1" applyFill="1" applyBorder="1"/>
    <xf numFmtId="44" fontId="2" fillId="6" borderId="1" xfId="0" applyNumberFormat="1" applyFont="1" applyFill="1" applyBorder="1"/>
    <xf numFmtId="0" fontId="2" fillId="6" borderId="1" xfId="0" applyFont="1" applyFill="1" applyBorder="1"/>
    <xf numFmtId="44" fontId="2" fillId="6" borderId="1" xfId="1" applyFont="1" applyFill="1" applyBorder="1"/>
    <xf numFmtId="0" fontId="2" fillId="7" borderId="2" xfId="0" applyFont="1" applyFill="1" applyBorder="1"/>
    <xf numFmtId="0" fontId="2" fillId="7" borderId="3" xfId="0" applyFont="1" applyFill="1" applyBorder="1"/>
    <xf numFmtId="0" fontId="2" fillId="5" borderId="0" xfId="0" applyFont="1" applyFill="1" applyBorder="1"/>
    <xf numFmtId="0" fontId="2" fillId="0" borderId="1" xfId="0" applyFont="1" applyBorder="1"/>
    <xf numFmtId="44" fontId="2" fillId="5" borderId="0" xfId="0" applyNumberFormat="1" applyFont="1" applyFill="1"/>
    <xf numFmtId="9" fontId="2" fillId="6" borderId="1" xfId="2" applyFont="1" applyFill="1" applyBorder="1"/>
    <xf numFmtId="0" fontId="2" fillId="5" borderId="0" xfId="0" applyFont="1" applyFill="1"/>
    <xf numFmtId="44" fontId="2" fillId="0" borderId="1" xfId="1" applyFont="1" applyBorder="1"/>
    <xf numFmtId="0" fontId="2" fillId="7" borderId="1" xfId="0" applyFont="1" applyFill="1" applyBorder="1" applyAlignment="1"/>
    <xf numFmtId="44" fontId="2" fillId="6" borderId="1" xfId="1" applyFont="1" applyFill="1" applyBorder="1" applyAlignment="1"/>
    <xf numFmtId="44" fontId="2" fillId="6" borderId="1" xfId="0" applyNumberFormat="1" applyFont="1" applyFill="1" applyBorder="1" applyAlignment="1"/>
    <xf numFmtId="44" fontId="0" fillId="4" borderId="0" xfId="1" applyFont="1" applyFill="1" applyBorder="1"/>
    <xf numFmtId="0" fontId="0" fillId="4" borderId="0" xfId="0" applyFill="1" applyBorder="1"/>
    <xf numFmtId="0" fontId="0" fillId="4" borderId="0" xfId="0" applyFill="1" applyBorder="1" applyAlignment="1"/>
    <xf numFmtId="44" fontId="2" fillId="2" borderId="1" xfId="1" applyFont="1" applyFill="1" applyBorder="1"/>
    <xf numFmtId="0" fontId="2" fillId="0" borderId="4" xfId="0" applyFont="1" applyBorder="1"/>
    <xf numFmtId="44" fontId="2" fillId="0" borderId="5" xfId="1" applyFont="1" applyBorder="1"/>
    <xf numFmtId="44" fontId="2" fillId="6" borderId="3" xfId="1" applyFont="1" applyFill="1" applyBorder="1"/>
    <xf numFmtId="44" fontId="2" fillId="0" borderId="0" xfId="1" applyFont="1" applyBorder="1"/>
    <xf numFmtId="44" fontId="2" fillId="6" borderId="4" xfId="1" applyFont="1" applyFill="1" applyBorder="1"/>
    <xf numFmtId="0" fontId="2" fillId="6" borderId="5" xfId="0" applyFont="1" applyFill="1" applyBorder="1"/>
    <xf numFmtId="44" fontId="2" fillId="6" borderId="5" xfId="1" applyFont="1" applyFill="1" applyBorder="1"/>
    <xf numFmtId="0" fontId="0" fillId="7" borderId="0" xfId="0" applyFill="1"/>
    <xf numFmtId="0" fontId="2" fillId="7" borderId="1" xfId="0" applyFont="1" applyFill="1" applyBorder="1" applyAlignment="1">
      <alignment horizontal="center"/>
    </xf>
    <xf numFmtId="0" fontId="2" fillId="6" borderId="1" xfId="0" applyFont="1" applyFill="1" applyBorder="1" applyAlignment="1">
      <alignment horizontal="center"/>
    </xf>
    <xf numFmtId="44" fontId="2" fillId="6" borderId="1" xfId="0" applyNumberFormat="1" applyFont="1" applyFill="1" applyBorder="1" applyAlignment="1">
      <alignment horizontal="center"/>
    </xf>
    <xf numFmtId="44" fontId="2" fillId="6" borderId="1" xfId="1" applyFont="1" applyFill="1" applyBorder="1" applyAlignment="1">
      <alignment horizontal="center"/>
    </xf>
    <xf numFmtId="9" fontId="3" fillId="0" borderId="0" xfId="2" applyFont="1"/>
    <xf numFmtId="0" fontId="3" fillId="0" borderId="0" xfId="0" applyFont="1"/>
    <xf numFmtId="0" fontId="4" fillId="4" borderId="0" xfId="0" applyFont="1" applyFill="1" applyBorder="1" applyAlignment="1"/>
    <xf numFmtId="0" fontId="0" fillId="7" borderId="0" xfId="0" applyFill="1" applyBorder="1"/>
    <xf numFmtId="0" fontId="0" fillId="8" borderId="0" xfId="0" applyFill="1"/>
    <xf numFmtId="0" fontId="0" fillId="9" borderId="0" xfId="0" applyFill="1"/>
    <xf numFmtId="0" fontId="0" fillId="0" borderId="0" xfId="0" applyAlignment="1">
      <alignment horizontal="center"/>
    </xf>
    <xf numFmtId="0" fontId="0" fillId="5" borderId="0" xfId="0" applyFill="1" applyAlignment="1">
      <alignment horizontal="center"/>
    </xf>
    <xf numFmtId="0" fontId="0" fillId="5" borderId="0" xfId="0" applyFill="1" applyBorder="1" applyAlignment="1">
      <alignment horizontal="center"/>
    </xf>
    <xf numFmtId="0" fontId="2" fillId="7" borderId="1" xfId="0" applyFont="1" applyFill="1" applyBorder="1" applyAlignment="1">
      <alignment horizontal="center"/>
    </xf>
    <xf numFmtId="0" fontId="2" fillId="7" borderId="0" xfId="0" applyFont="1" applyFill="1" applyAlignment="1">
      <alignment horizontal="center"/>
    </xf>
    <xf numFmtId="0" fontId="0" fillId="0" borderId="0" xfId="0" applyBorder="1" applyAlignment="1">
      <alignment horizontal="center"/>
    </xf>
    <xf numFmtId="0" fontId="3" fillId="7" borderId="1" xfId="0" applyFont="1" applyFill="1" applyBorder="1" applyAlignment="1">
      <alignment horizontal="center"/>
    </xf>
    <xf numFmtId="0" fontId="3" fillId="0" borderId="6" xfId="0" applyFont="1" applyBorder="1" applyAlignment="1">
      <alignment horizontal="center"/>
    </xf>
    <xf numFmtId="0" fontId="3" fillId="0" borderId="0" xfId="0" applyFont="1" applyAlignment="1">
      <alignment horizontal="center"/>
    </xf>
    <xf numFmtId="0" fontId="2" fillId="7" borderId="1" xfId="0" applyFont="1" applyFill="1" applyBorder="1" applyAlignment="1">
      <alignment horizontal="right" vertical="center"/>
    </xf>
    <xf numFmtId="0" fontId="2" fillId="6" borderId="1" xfId="0" applyFont="1" applyFill="1" applyBorder="1" applyAlignment="1">
      <alignment horizontal="center" vertical="center"/>
    </xf>
    <xf numFmtId="2" fontId="2" fillId="6" borderId="1" xfId="1" applyNumberFormat="1" applyFont="1" applyFill="1" applyBorder="1" applyAlignment="1">
      <alignment horizontal="center" vertical="center"/>
    </xf>
    <xf numFmtId="0" fontId="5" fillId="7" borderId="1" xfId="0" applyFont="1" applyFill="1" applyBorder="1" applyAlignment="1">
      <alignment horizontal="center" vertical="center"/>
    </xf>
    <xf numFmtId="0" fontId="5" fillId="7" borderId="1" xfId="0" applyFont="1" applyFill="1" applyBorder="1" applyAlignment="1">
      <alignment horizontal="center"/>
    </xf>
    <xf numFmtId="4" fontId="5" fillId="6" borderId="1" xfId="0" applyNumberFormat="1" applyFont="1" applyFill="1" applyBorder="1" applyAlignment="1">
      <alignment horizontal="center"/>
    </xf>
    <xf numFmtId="44" fontId="5" fillId="6" borderId="1" xfId="1" applyFont="1" applyFill="1" applyBorder="1" applyAlignment="1">
      <alignment horizontal="center"/>
    </xf>
    <xf numFmtId="0" fontId="6" fillId="0" borderId="0" xfId="0" applyFont="1" applyAlignment="1">
      <alignment horizontal="center" vertical="center"/>
    </xf>
    <xf numFmtId="0" fontId="7" fillId="0" borderId="0" xfId="0" applyFont="1" applyAlignment="1">
      <alignment horizontal="center" vertical="center"/>
    </xf>
    <xf numFmtId="0" fontId="2" fillId="0" borderId="0" xfId="0" applyFont="1" applyAlignment="1">
      <alignment horizontal="center" vertical="center"/>
    </xf>
    <xf numFmtId="0" fontId="2" fillId="7" borderId="1" xfId="0" applyFont="1" applyFill="1" applyBorder="1" applyAlignment="1">
      <alignment horizontal="center" vertical="center"/>
    </xf>
    <xf numFmtId="49" fontId="2" fillId="7" borderId="1" xfId="0" applyNumberFormat="1" applyFont="1" applyFill="1" applyBorder="1" applyAlignment="1">
      <alignment horizontal="left" vertical="center"/>
    </xf>
    <xf numFmtId="49" fontId="2" fillId="7" borderId="16" xfId="0" applyNumberFormat="1" applyFont="1" applyFill="1" applyBorder="1" applyAlignment="1">
      <alignment horizontal="left" vertical="center"/>
    </xf>
    <xf numFmtId="49" fontId="2" fillId="7" borderId="15" xfId="0" applyNumberFormat="1" applyFont="1" applyFill="1" applyBorder="1" applyAlignment="1">
      <alignment horizontal="left" vertical="center"/>
    </xf>
    <xf numFmtId="44" fontId="2" fillId="6" borderId="1" xfId="0" applyNumberFormat="1" applyFont="1" applyFill="1" applyBorder="1" applyAlignment="1">
      <alignment horizontal="center" vertical="center"/>
    </xf>
    <xf numFmtId="44" fontId="2" fillId="6" borderId="5" xfId="0" applyNumberFormat="1" applyFont="1" applyFill="1" applyBorder="1" applyAlignment="1">
      <alignment horizontal="center" vertical="center"/>
    </xf>
    <xf numFmtId="44" fontId="2" fillId="6" borderId="15" xfId="0" applyNumberFormat="1" applyFont="1" applyFill="1" applyBorder="1" applyAlignment="1">
      <alignment horizontal="center" vertical="center"/>
    </xf>
    <xf numFmtId="0" fontId="2" fillId="7" borderId="15" xfId="0" applyFont="1" applyFill="1" applyBorder="1" applyAlignment="1">
      <alignment horizontal="center" vertical="center"/>
    </xf>
    <xf numFmtId="0" fontId="2" fillId="7" borderId="15" xfId="0" applyFont="1" applyFill="1" applyBorder="1" applyAlignment="1">
      <alignment horizontal="center" vertical="center"/>
    </xf>
    <xf numFmtId="44" fontId="2" fillId="6" borderId="17" xfId="0" applyNumberFormat="1" applyFont="1" applyFill="1" applyBorder="1" applyAlignment="1">
      <alignment horizontal="center" vertical="center"/>
    </xf>
    <xf numFmtId="44" fontId="2" fillId="6" borderId="3" xfId="0" applyNumberFormat="1" applyFont="1" applyFill="1" applyBorder="1" applyAlignment="1">
      <alignment horizontal="center" vertical="center"/>
    </xf>
    <xf numFmtId="165" fontId="2" fillId="6" borderId="3" xfId="0" applyNumberFormat="1" applyFont="1" applyFill="1" applyBorder="1" applyAlignment="1">
      <alignment horizontal="center" vertical="center"/>
    </xf>
    <xf numFmtId="44" fontId="2" fillId="6" borderId="2" xfId="0" applyNumberFormat="1" applyFont="1" applyFill="1" applyBorder="1" applyAlignment="1">
      <alignment horizontal="center" vertical="center"/>
    </xf>
    <xf numFmtId="165" fontId="2" fillId="6" borderId="1" xfId="0" applyNumberFormat="1" applyFont="1" applyFill="1" applyBorder="1" applyAlignment="1">
      <alignment horizontal="center" vertical="center"/>
    </xf>
    <xf numFmtId="0" fontId="2" fillId="7" borderId="18" xfId="0" applyFont="1" applyFill="1" applyBorder="1" applyAlignment="1">
      <alignment horizontal="center" vertical="center"/>
    </xf>
    <xf numFmtId="0" fontId="2" fillId="7" borderId="19" xfId="0" applyFont="1" applyFill="1" applyBorder="1"/>
    <xf numFmtId="0" fontId="2" fillId="7" borderId="20" xfId="0" applyFont="1" applyFill="1" applyBorder="1"/>
    <xf numFmtId="0" fontId="3" fillId="7" borderId="18" xfId="0" applyFont="1" applyFill="1" applyBorder="1" applyAlignment="1">
      <alignment horizontal="center" vertical="center"/>
    </xf>
    <xf numFmtId="0" fontId="2" fillId="7" borderId="22" xfId="0" applyFont="1" applyFill="1" applyBorder="1"/>
    <xf numFmtId="0" fontId="2" fillId="7" borderId="0" xfId="0" applyFont="1" applyFill="1" applyBorder="1"/>
    <xf numFmtId="0" fontId="3" fillId="7" borderId="27" xfId="0" applyFont="1" applyFill="1" applyBorder="1" applyAlignment="1">
      <alignment horizontal="center" vertical="center"/>
    </xf>
    <xf numFmtId="0" fontId="2" fillId="7" borderId="24" xfId="0" applyFont="1" applyFill="1" applyBorder="1"/>
    <xf numFmtId="0" fontId="2" fillId="7" borderId="25" xfId="0" applyFont="1" applyFill="1" applyBorder="1"/>
    <xf numFmtId="0" fontId="3" fillId="7" borderId="16" xfId="0" applyFont="1" applyFill="1" applyBorder="1" applyAlignment="1">
      <alignment horizontal="center" vertical="center"/>
    </xf>
    <xf numFmtId="0" fontId="2" fillId="7" borderId="21" xfId="0" applyFont="1" applyFill="1" applyBorder="1"/>
    <xf numFmtId="0" fontId="3" fillId="7" borderId="22" xfId="0" applyFont="1" applyFill="1" applyBorder="1" applyAlignment="1">
      <alignment horizontal="center" vertical="center"/>
    </xf>
    <xf numFmtId="0" fontId="2" fillId="7" borderId="23" xfId="0" applyFont="1" applyFill="1" applyBorder="1"/>
    <xf numFmtId="0" fontId="2" fillId="7" borderId="26" xfId="0" applyFont="1" applyFill="1" applyBorder="1"/>
    <xf numFmtId="0" fontId="3" fillId="7" borderId="24" xfId="0" applyFont="1" applyFill="1" applyBorder="1" applyAlignment="1">
      <alignment horizontal="center" vertical="center"/>
    </xf>
    <xf numFmtId="2" fontId="3" fillId="6" borderId="18" xfId="0" applyNumberFormat="1" applyFont="1" applyFill="1" applyBorder="1" applyAlignment="1">
      <alignment horizontal="center" vertical="center"/>
    </xf>
    <xf numFmtId="2" fontId="3" fillId="6" borderId="27" xfId="0" applyNumberFormat="1" applyFont="1" applyFill="1" applyBorder="1" applyAlignment="1">
      <alignment horizontal="center" vertical="center"/>
    </xf>
    <xf numFmtId="2" fontId="3" fillId="6" borderId="16" xfId="0" applyNumberFormat="1" applyFont="1" applyFill="1" applyBorder="1" applyAlignment="1">
      <alignment horizontal="center" vertical="center"/>
    </xf>
    <xf numFmtId="44" fontId="3" fillId="6" borderId="23" xfId="0" applyNumberFormat="1" applyFont="1" applyFill="1" applyBorder="1" applyAlignment="1">
      <alignment horizontal="center" vertical="center"/>
    </xf>
    <xf numFmtId="0" fontId="3" fillId="6" borderId="23" xfId="0" applyFont="1" applyFill="1" applyBorder="1" applyAlignment="1">
      <alignment horizontal="center" vertical="center"/>
    </xf>
    <xf numFmtId="0" fontId="3" fillId="6" borderId="26" xfId="0" applyFont="1" applyFill="1" applyBorder="1" applyAlignment="1">
      <alignment horizontal="center" vertical="center"/>
    </xf>
    <xf numFmtId="0" fontId="8" fillId="0" borderId="7" xfId="0" applyFont="1" applyBorder="1" applyAlignment="1">
      <alignment horizontal="center" vertical="center"/>
    </xf>
    <xf numFmtId="0" fontId="8" fillId="0" borderId="8" xfId="0" applyFont="1" applyBorder="1" applyAlignment="1">
      <alignment horizontal="center" vertical="center"/>
    </xf>
    <xf numFmtId="0" fontId="8" fillId="0" borderId="9" xfId="0" applyFont="1" applyBorder="1" applyAlignment="1">
      <alignment horizontal="center" vertical="center"/>
    </xf>
    <xf numFmtId="0" fontId="8" fillId="0" borderId="10" xfId="0" applyFont="1" applyBorder="1" applyAlignment="1">
      <alignment horizontal="center" vertical="center"/>
    </xf>
    <xf numFmtId="0" fontId="8" fillId="0" borderId="0" xfId="0" applyFont="1" applyBorder="1" applyAlignment="1">
      <alignment horizontal="center" vertical="center"/>
    </xf>
    <xf numFmtId="0" fontId="8" fillId="0" borderId="11" xfId="0" applyFont="1" applyBorder="1" applyAlignment="1">
      <alignment horizontal="center" vertical="center"/>
    </xf>
    <xf numFmtId="0" fontId="8" fillId="0" borderId="12" xfId="0" applyFont="1" applyBorder="1" applyAlignment="1">
      <alignment horizontal="center" vertical="center"/>
    </xf>
    <xf numFmtId="0" fontId="8" fillId="0" borderId="13" xfId="0" applyFont="1" applyBorder="1" applyAlignment="1">
      <alignment horizontal="center" vertical="center"/>
    </xf>
    <xf numFmtId="0" fontId="8" fillId="0" borderId="14" xfId="0" applyFont="1" applyBorder="1" applyAlignment="1">
      <alignment horizontal="center" vertical="center"/>
    </xf>
    <xf numFmtId="0" fontId="7" fillId="5" borderId="0" xfId="0" applyFont="1" applyFill="1" applyAlignment="1">
      <alignment horizontal="center" vertical="center"/>
    </xf>
    <xf numFmtId="0" fontId="2" fillId="5" borderId="0" xfId="0" applyFont="1" applyFill="1" applyAlignment="1">
      <alignment horizontal="center" vertical="center"/>
    </xf>
    <xf numFmtId="0" fontId="0" fillId="5" borderId="0" xfId="0" applyFill="1" applyBorder="1" applyAlignment="1">
      <alignment vertical="center"/>
    </xf>
    <xf numFmtId="44" fontId="7" fillId="5" borderId="0" xfId="0" applyNumberFormat="1" applyFont="1" applyFill="1" applyAlignment="1">
      <alignment horizontal="center" vertical="center"/>
    </xf>
    <xf numFmtId="0" fontId="3" fillId="5" borderId="0" xfId="0" applyFont="1" applyFill="1" applyAlignment="1">
      <alignment horizontal="center" vertical="center"/>
    </xf>
  </cellXfs>
  <cellStyles count="3">
    <cellStyle name="Moneda" xfId="1" builtinId="4"/>
    <cellStyle name="Normal" xfId="0" builtinId="0"/>
    <cellStyle name="Porcentaje" xfId="2" builtinId="5"/>
  </cellStyles>
  <dxfs count="9">
    <dxf>
      <font>
        <strike val="0"/>
        <outline val="0"/>
        <shadow val="0"/>
        <u val="none"/>
        <vertAlign val="baseline"/>
        <sz val="11"/>
        <color auto="1"/>
        <name val="Century Gothic"/>
        <scheme val="none"/>
      </font>
      <fill>
        <patternFill patternType="solid">
          <fgColor indexed="64"/>
          <bgColor rgb="FFF2F2F2"/>
        </patternFill>
      </fill>
      <alignment horizontal="center" textRotation="0" wrapText="0" indent="0" justifyLastLine="0" shrinkToFit="0" readingOrder="0"/>
    </dxf>
    <dxf>
      <font>
        <strike val="0"/>
        <outline val="0"/>
        <shadow val="0"/>
        <u val="none"/>
        <vertAlign val="baseline"/>
        <sz val="11"/>
        <color auto="1"/>
        <name val="Century Gothic"/>
        <scheme val="none"/>
      </font>
      <numFmt numFmtId="4" formatCode="#,##0.00"/>
      <fill>
        <patternFill patternType="solid">
          <fgColor indexed="64"/>
          <bgColor rgb="FFF2F2F2"/>
        </patternFill>
      </fill>
      <alignment horizontal="center" textRotation="0" wrapText="0" indent="0" justifyLastLine="0" shrinkToFit="0" readingOrder="0"/>
    </dxf>
    <dxf>
      <font>
        <strike val="0"/>
        <outline val="0"/>
        <shadow val="0"/>
        <u val="none"/>
        <vertAlign val="baseline"/>
        <sz val="11"/>
        <color auto="1"/>
        <name val="Century Gothic"/>
        <scheme val="none"/>
      </font>
      <numFmt numFmtId="4" formatCode="#,##0.00"/>
      <fill>
        <patternFill patternType="solid">
          <fgColor indexed="64"/>
          <bgColor rgb="FFF2F2F2"/>
        </patternFill>
      </fill>
      <alignment horizontal="center" textRotation="0" wrapText="0" indent="0" justifyLastLine="0" shrinkToFit="0" readingOrder="0"/>
    </dxf>
    <dxf>
      <font>
        <strike val="0"/>
        <outline val="0"/>
        <shadow val="0"/>
        <u val="none"/>
        <vertAlign val="baseline"/>
        <sz val="11"/>
        <color auto="1"/>
        <name val="Century Gothic"/>
        <scheme val="none"/>
      </font>
      <numFmt numFmtId="4" formatCode="#,##0.00"/>
      <fill>
        <patternFill patternType="solid">
          <fgColor indexed="64"/>
          <bgColor rgb="FFF2F2F2"/>
        </patternFill>
      </fill>
      <alignment horizontal="center" textRotation="0" wrapText="0" indent="0" justifyLastLine="0" shrinkToFit="0" readingOrder="0"/>
      <border diagonalUp="0" diagonalDown="0" outline="0">
        <left style="thin">
          <color rgb="FF6DF9E2"/>
        </left>
        <right/>
        <top style="thin">
          <color rgb="FF6DF9E2"/>
        </top>
        <bottom style="thin">
          <color rgb="FF6DF9E2"/>
        </bottom>
      </border>
    </dxf>
    <dxf>
      <font>
        <strike val="0"/>
        <outline val="0"/>
        <shadow val="0"/>
        <u val="none"/>
        <vertAlign val="baseline"/>
        <sz val="11"/>
        <color auto="1"/>
        <name val="Century Gothic"/>
        <scheme val="none"/>
      </font>
      <numFmt numFmtId="4" formatCode="#,##0.00"/>
      <fill>
        <patternFill patternType="solid">
          <fgColor indexed="64"/>
          <bgColor rgb="FFF2F2F2"/>
        </patternFill>
      </fill>
      <alignment horizontal="center" textRotation="0" wrapText="0" indent="0" justifyLastLine="0" shrinkToFit="0" readingOrder="0"/>
      <border diagonalUp="0" diagonalDown="0" outline="0">
        <left style="thin">
          <color rgb="FF6DF9E2"/>
        </left>
        <right style="thin">
          <color rgb="FF6DF9E2"/>
        </right>
        <top style="thin">
          <color rgb="FF6DF9E2"/>
        </top>
        <bottom style="thin">
          <color rgb="FF6DF9E2"/>
        </bottom>
      </border>
    </dxf>
    <dxf>
      <font>
        <strike val="0"/>
        <outline val="0"/>
        <shadow val="0"/>
        <u val="none"/>
        <vertAlign val="baseline"/>
        <sz val="11"/>
        <color auto="1"/>
        <name val="Century Gothic"/>
        <scheme val="none"/>
      </font>
      <fill>
        <patternFill patternType="solid">
          <fgColor indexed="64"/>
          <bgColor rgb="FF99FFCC"/>
        </patternFill>
      </fill>
      <alignment horizontal="center" textRotation="0" wrapText="0" indent="0" justifyLastLine="0" shrinkToFit="0" readingOrder="0"/>
      <border diagonalUp="0" diagonalDown="0" outline="0">
        <left/>
        <right style="thin">
          <color rgb="FF6DF9E2"/>
        </right>
        <top style="thin">
          <color rgb="FF6DF9E2"/>
        </top>
        <bottom style="thin">
          <color rgb="FF6DF9E2"/>
        </bottom>
      </border>
    </dxf>
    <dxf>
      <font>
        <strike val="0"/>
        <outline val="0"/>
        <shadow val="0"/>
        <u val="none"/>
        <vertAlign val="baseline"/>
        <sz val="11"/>
        <color auto="1"/>
        <name val="Century Gothic"/>
        <scheme val="none"/>
      </font>
      <fill>
        <patternFill>
          <fgColor indexed="64"/>
          <bgColor rgb="FF99FFCC"/>
        </patternFill>
      </fill>
      <alignment horizontal="center" textRotation="0" wrapText="0" indent="0" justifyLastLine="0" shrinkToFit="0" readingOrder="0"/>
    </dxf>
    <dxf>
      <font>
        <strike val="0"/>
        <outline val="0"/>
        <shadow val="0"/>
        <u val="none"/>
        <vertAlign val="baseline"/>
        <sz val="11"/>
        <color auto="1"/>
        <name val="Century Gothic"/>
        <scheme val="none"/>
      </font>
      <fill>
        <patternFill>
          <fgColor indexed="64"/>
          <bgColor rgb="FF99FFCC"/>
        </patternFill>
      </fill>
      <alignment horizontal="center" textRotation="0" wrapText="0" indent="0" justifyLastLine="0" shrinkToFit="0" readingOrder="0"/>
      <border diagonalUp="0" diagonalDown="0" outline="0">
        <left style="thin">
          <color rgb="FF6DF9E2"/>
        </left>
        <right style="thin">
          <color rgb="FF6DF9E2"/>
        </right>
        <top/>
        <bottom/>
      </border>
    </dxf>
    <dxf>
      <font>
        <strike val="0"/>
        <outline val="0"/>
        <shadow val="0"/>
        <u val="none"/>
        <vertAlign val="baseline"/>
        <sz val="11"/>
        <color auto="1"/>
        <name val="Century Gothic"/>
        <scheme val="none"/>
      </font>
      <alignment horizontal="center" textRotation="0" wrapText="0" indent="0" justifyLastLine="0" shrinkToFit="0" readingOrder="0"/>
    </dxf>
  </dxfs>
  <tableStyles count="0" defaultTableStyle="TableStyleMedium2" defaultPivotStyle="PivotStyleLight16"/>
  <colors>
    <mruColors>
      <color rgb="FFD3F5F8"/>
      <color rgb="FFF2F2F2"/>
      <color rgb="FF99FFCC"/>
      <color rgb="FFA9C7E7"/>
      <color rgb="FF6DF9E2"/>
      <color rgb="FFD3F5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tx>
            <c:v>Costos totales</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'[1]Punto de equilibrio'!$G$58:$J$58</c:f>
              <c:numCache>
                <c:formatCode>General</c:formatCode>
                <c:ptCount val="4"/>
                <c:pt idx="0">
                  <c:v>200</c:v>
                </c:pt>
                <c:pt idx="1">
                  <c:v>300</c:v>
                </c:pt>
                <c:pt idx="2">
                  <c:v>400</c:v>
                </c:pt>
                <c:pt idx="3">
                  <c:v>500</c:v>
                </c:pt>
              </c:numCache>
            </c:numRef>
          </c:xVal>
          <c:yVal>
            <c:numRef>
              <c:f>'[1]Punto de equilibrio'!$G$59:$J$59</c:f>
              <c:numCache>
                <c:formatCode>"$"#,##0.00</c:formatCode>
                <c:ptCount val="4"/>
                <c:pt idx="0">
                  <c:v>210300</c:v>
                </c:pt>
                <c:pt idx="1">
                  <c:v>240300</c:v>
                </c:pt>
                <c:pt idx="2">
                  <c:v>270300</c:v>
                </c:pt>
                <c:pt idx="3">
                  <c:v>300300</c:v>
                </c:pt>
              </c:numCache>
            </c:numRef>
          </c:yVal>
          <c:smooth val="0"/>
          <c:extLst xmlns:c16r2="http://schemas.microsoft.com/office/drawing/2015/06/chart">
            <c:ext xmlns:c16="http://schemas.microsoft.com/office/drawing/2014/chart" uri="{C3380CC4-5D6E-409C-BE32-E72D297353CC}">
              <c16:uniqueId val="{00000001-7CC1-4CAB-ADC0-8F8BAF491165}"/>
            </c:ext>
          </c:extLst>
        </c:ser>
        <c:ser>
          <c:idx val="2"/>
          <c:order val="1"/>
          <c:tx>
            <c:v>Ingresos totales</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'[1]Punto de equilibrio'!$C$58:$F$58</c:f>
              <c:numCache>
                <c:formatCode>General</c:formatCode>
                <c:ptCount val="4"/>
                <c:pt idx="0">
                  <c:v>200</c:v>
                </c:pt>
                <c:pt idx="1">
                  <c:v>300</c:v>
                </c:pt>
                <c:pt idx="2">
                  <c:v>400</c:v>
                </c:pt>
                <c:pt idx="3">
                  <c:v>500</c:v>
                </c:pt>
              </c:numCache>
            </c:numRef>
          </c:xVal>
          <c:yVal>
            <c:numRef>
              <c:f>'[1]Punto de equilibrio'!$C$59:$F$59</c:f>
              <c:numCache>
                <c:formatCode>_("$"* #,##0.00_);_("$"* \(#,##0.00\);_("$"* "-"??_);_(@_)</c:formatCode>
                <c:ptCount val="4"/>
                <c:pt idx="0">
                  <c:v>109700</c:v>
                </c:pt>
                <c:pt idx="1">
                  <c:v>239700</c:v>
                </c:pt>
                <c:pt idx="2">
                  <c:v>369700</c:v>
                </c:pt>
                <c:pt idx="3">
                  <c:v>499700</c:v>
                </c:pt>
              </c:numCache>
            </c:numRef>
          </c:yVal>
          <c:smooth val="0"/>
          <c:extLst xmlns:c16r2="http://schemas.microsoft.com/office/drawing/2015/06/chart">
            <c:ext xmlns:c16="http://schemas.microsoft.com/office/drawing/2014/chart" uri="{C3380CC4-5D6E-409C-BE32-E72D297353CC}">
              <c16:uniqueId val="{00000002-7CC1-4CAB-ADC0-8F8BAF491165}"/>
            </c:ext>
          </c:extLst>
        </c:ser>
        <c:ser>
          <c:idx val="3"/>
          <c:order val="2"/>
          <c:tx>
            <c:v>Punto de equilibrio</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'[1]Punto de equilibrio'!$F$5:$F$7</c:f>
              <c:numCache>
                <c:formatCode>0.00</c:formatCode>
                <c:ptCount val="3"/>
                <c:pt idx="0">
                  <c:v>300.60000000000002</c:v>
                </c:pt>
              </c:numCache>
            </c:numRef>
          </c:xVal>
          <c:yVal>
            <c:numRef>
              <c:f>'[1]Punto de equilibrio'!$F$8:$F$10</c:f>
              <c:numCache>
                <c:formatCode>General</c:formatCode>
                <c:ptCount val="3"/>
                <c:pt idx="0" formatCode="_(&quot;$&quot;* #,##0.00_);_(&quot;$&quot;* \(#,##0.00\);_(&quot;$&quot;* &quot;-&quot;??_);_(@_)">
                  <c:v>240480</c:v>
                </c:pt>
              </c:numCache>
            </c:numRef>
          </c:yVal>
          <c:smooth val="0"/>
          <c:extLst xmlns:c16r2="http://schemas.microsoft.com/office/drawing/2015/06/chart">
            <c:ext xmlns:c16="http://schemas.microsoft.com/office/drawing/2014/chart" uri="{C3380CC4-5D6E-409C-BE32-E72D297353CC}">
              <c16:uniqueId val="{00000003-7CC1-4CAB-ADC0-8F8BAF491165}"/>
            </c:ext>
          </c:extLst>
        </c:ser>
        <c:ser>
          <c:idx val="0"/>
          <c:order val="3"/>
          <c:tx>
            <c:v>Costos fijos</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'[1]Punto de equilibrio'!$G$58:$J$58</c:f>
              <c:numCache>
                <c:formatCode>General</c:formatCode>
                <c:ptCount val="4"/>
                <c:pt idx="0">
                  <c:v>200</c:v>
                </c:pt>
                <c:pt idx="1">
                  <c:v>300</c:v>
                </c:pt>
                <c:pt idx="2">
                  <c:v>400</c:v>
                </c:pt>
                <c:pt idx="3">
                  <c:v>500</c:v>
                </c:pt>
              </c:numCache>
            </c:numRef>
          </c:xVal>
          <c:yVal>
            <c:numRef>
              <c:f>'[1]Punto de equilibrio'!$K$59:$N$59</c:f>
              <c:numCache>
                <c:formatCode>"$"#,##0.00</c:formatCode>
                <c:ptCount val="4"/>
                <c:pt idx="0">
                  <c:v>150300</c:v>
                </c:pt>
                <c:pt idx="1">
                  <c:v>150300</c:v>
                </c:pt>
                <c:pt idx="2">
                  <c:v>150300</c:v>
                </c:pt>
                <c:pt idx="3">
                  <c:v>150300</c:v>
                </c:pt>
              </c:numCache>
            </c:numRef>
          </c:yVal>
          <c:smooth val="0"/>
          <c:extLst xmlns:c16r2="http://schemas.microsoft.com/office/drawing/2015/06/chart">
            <c:ext xmlns:c16="http://schemas.microsoft.com/office/drawing/2014/chart" uri="{C3380CC4-5D6E-409C-BE32-E72D297353CC}">
              <c16:uniqueId val="{00000004-7CC1-4CAB-ADC0-8F8BAF491165}"/>
            </c:ext>
          </c:extLst>
        </c:ser>
        <c:dLbls>
          <c:showLegendKey val="0"/>
          <c:showVal val="0"/>
          <c:showCatName val="0"/>
          <c:showSerName val="0"/>
          <c:showPercent val="0"/>
          <c:showBubbleSize val="0"/>
        </c:dLbls>
        <c:axId val="-1293100576"/>
        <c:axId val="-1293098944"/>
      </c:scatterChart>
      <c:valAx>
        <c:axId val="-12931005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Cantidad</a:t>
                </a:r>
                <a:r>
                  <a:rPr lang="es-MX" baseline="0"/>
                  <a:t> (Q)</a:t>
                </a:r>
                <a:endParaRPr lang="es-MX"/>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293098944"/>
        <c:crosses val="autoZero"/>
        <c:crossBetween val="midCat"/>
      </c:valAx>
      <c:valAx>
        <c:axId val="-1293098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Ingresos/Costos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293100576"/>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tx>
            <c:v>Costos totales</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'[1]Punto de equilibrio'!$G$58:$J$58</c:f>
              <c:numCache>
                <c:formatCode>General</c:formatCode>
                <c:ptCount val="4"/>
                <c:pt idx="0">
                  <c:v>200</c:v>
                </c:pt>
                <c:pt idx="1">
                  <c:v>300</c:v>
                </c:pt>
                <c:pt idx="2">
                  <c:v>400</c:v>
                </c:pt>
                <c:pt idx="3">
                  <c:v>500</c:v>
                </c:pt>
              </c:numCache>
            </c:numRef>
          </c:xVal>
          <c:yVal>
            <c:numRef>
              <c:f>'[1]Punto de equilibrio'!$G$68:$J$68</c:f>
              <c:numCache>
                <c:formatCode>"$"#,##0.00</c:formatCode>
                <c:ptCount val="4"/>
                <c:pt idx="0">
                  <c:v>420256.37015672424</c:v>
                </c:pt>
                <c:pt idx="1">
                  <c:v>480226.50896985724</c:v>
                </c:pt>
                <c:pt idx="2">
                  <c:v>540196.64778299024</c:v>
                </c:pt>
                <c:pt idx="3">
                  <c:v>600166.78659612313</c:v>
                </c:pt>
              </c:numCache>
            </c:numRef>
          </c:yVal>
          <c:smooth val="0"/>
          <c:extLst xmlns:c16r2="http://schemas.microsoft.com/office/drawing/2015/06/chart">
            <c:ext xmlns:c16="http://schemas.microsoft.com/office/drawing/2014/chart" uri="{C3380CC4-5D6E-409C-BE32-E72D297353CC}">
              <c16:uniqueId val="{00000000-8339-46E2-879F-B8D12FDEBA5A}"/>
            </c:ext>
          </c:extLst>
        </c:ser>
        <c:ser>
          <c:idx val="2"/>
          <c:order val="1"/>
          <c:tx>
            <c:v>Ingresos totales</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'[1]Punto de equilibrio'!$C$58:$F$58</c:f>
              <c:numCache>
                <c:formatCode>General</c:formatCode>
                <c:ptCount val="4"/>
                <c:pt idx="0">
                  <c:v>200</c:v>
                </c:pt>
                <c:pt idx="1">
                  <c:v>300</c:v>
                </c:pt>
                <c:pt idx="2">
                  <c:v>400</c:v>
                </c:pt>
                <c:pt idx="3">
                  <c:v>500</c:v>
                </c:pt>
              </c:numCache>
            </c:numRef>
          </c:xVal>
          <c:yVal>
            <c:numRef>
              <c:f>'[1]Punto de equilibrio'!$C$68:$F$68</c:f>
              <c:numCache>
                <c:formatCode>_("$"* #,##0.00_);_("$"* \(#,##0.00\);_("$"* "-"??_);_(@_)</c:formatCode>
                <c:ptCount val="4"/>
                <c:pt idx="0">
                  <c:v>76168.658956400614</c:v>
                </c:pt>
                <c:pt idx="1">
                  <c:v>264411.03469982999</c:v>
                </c:pt>
                <c:pt idx="2">
                  <c:v>452653.41044325952</c:v>
                </c:pt>
                <c:pt idx="3">
                  <c:v>640895.78618668905</c:v>
                </c:pt>
              </c:numCache>
            </c:numRef>
          </c:yVal>
          <c:smooth val="0"/>
          <c:extLst xmlns:c16r2="http://schemas.microsoft.com/office/drawing/2015/06/chart">
            <c:ext xmlns:c16="http://schemas.microsoft.com/office/drawing/2014/chart" uri="{C3380CC4-5D6E-409C-BE32-E72D297353CC}">
              <c16:uniqueId val="{00000001-8339-46E2-879F-B8D12FDEBA5A}"/>
            </c:ext>
          </c:extLst>
        </c:ser>
        <c:ser>
          <c:idx val="3"/>
          <c:order val="2"/>
          <c:tx>
            <c:v>Punto de equilibrio</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'[1]Punto de equilibrio'!$F$29:$F$31</c:f>
              <c:numCache>
                <c:formatCode>0.00</c:formatCode>
                <c:ptCount val="3"/>
                <c:pt idx="0">
                  <c:v>468.24800084160216</c:v>
                </c:pt>
              </c:numCache>
            </c:numRef>
          </c:xVal>
          <c:yVal>
            <c:numRef>
              <c:f>'[1]Punto de equilibrio'!$F$32:$F$34</c:f>
              <c:numCache>
                <c:formatCode>General</c:formatCode>
                <c:ptCount val="3"/>
                <c:pt idx="0" formatCode="_(&quot;$&quot;* #,##0.00_);_(&quot;$&quot;* \(#,##0.00\);_(&quot;$&quot;* &quot;-&quot;??_);_(@_)">
                  <c:v>581125.06862488715</c:v>
                </c:pt>
              </c:numCache>
            </c:numRef>
          </c:yVal>
          <c:smooth val="0"/>
          <c:extLst xmlns:c16r2="http://schemas.microsoft.com/office/drawing/2015/06/chart">
            <c:ext xmlns:c16="http://schemas.microsoft.com/office/drawing/2014/chart" uri="{C3380CC4-5D6E-409C-BE32-E72D297353CC}">
              <c16:uniqueId val="{00000002-8339-46E2-879F-B8D12FDEBA5A}"/>
            </c:ext>
          </c:extLst>
        </c:ser>
        <c:ser>
          <c:idx val="0"/>
          <c:order val="3"/>
          <c:tx>
            <c:v>Costos fijos</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'[1]Punto de equilibrio'!$G$58:$J$58</c:f>
              <c:numCache>
                <c:formatCode>General</c:formatCode>
                <c:ptCount val="4"/>
                <c:pt idx="0">
                  <c:v>200</c:v>
                </c:pt>
                <c:pt idx="1">
                  <c:v>300</c:v>
                </c:pt>
                <c:pt idx="2">
                  <c:v>400</c:v>
                </c:pt>
                <c:pt idx="3">
                  <c:v>500</c:v>
                </c:pt>
              </c:numCache>
            </c:numRef>
          </c:xVal>
          <c:yVal>
            <c:numRef>
              <c:f>'[1]Punto de equilibrio'!$K$68:$N$68</c:f>
              <c:numCache>
                <c:formatCode>"$"#,##0.00</c:formatCode>
                <c:ptCount val="4"/>
                <c:pt idx="0">
                  <c:v>300316.09253045835</c:v>
                </c:pt>
                <c:pt idx="1">
                  <c:v>300316.09253045835</c:v>
                </c:pt>
                <c:pt idx="2">
                  <c:v>300316.09253045835</c:v>
                </c:pt>
                <c:pt idx="3">
                  <c:v>300316.09253045835</c:v>
                </c:pt>
              </c:numCache>
            </c:numRef>
          </c:yVal>
          <c:smooth val="0"/>
          <c:extLst xmlns:c16r2="http://schemas.microsoft.com/office/drawing/2015/06/chart">
            <c:ext xmlns:c16="http://schemas.microsoft.com/office/drawing/2014/chart" uri="{C3380CC4-5D6E-409C-BE32-E72D297353CC}">
              <c16:uniqueId val="{00000003-8339-46E2-879F-B8D12FDEBA5A}"/>
            </c:ext>
          </c:extLst>
        </c:ser>
        <c:dLbls>
          <c:showLegendKey val="0"/>
          <c:showVal val="0"/>
          <c:showCatName val="0"/>
          <c:showSerName val="0"/>
          <c:showPercent val="0"/>
          <c:showBubbleSize val="0"/>
        </c:dLbls>
        <c:axId val="-1778136000"/>
        <c:axId val="-1778139264"/>
      </c:scatterChart>
      <c:valAx>
        <c:axId val="-17781360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Cantidad Q</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778139264"/>
        <c:crosses val="autoZero"/>
        <c:crossBetween val="midCat"/>
      </c:valAx>
      <c:valAx>
        <c:axId val="-1778139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Ingresos/Costos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778136000"/>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tx>
            <c:v>Costos totales</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'[1]Punto de equilibrio'!$G$58:$J$58</c:f>
              <c:numCache>
                <c:formatCode>General</c:formatCode>
                <c:ptCount val="4"/>
                <c:pt idx="0">
                  <c:v>200</c:v>
                </c:pt>
                <c:pt idx="1">
                  <c:v>300</c:v>
                </c:pt>
                <c:pt idx="2">
                  <c:v>400</c:v>
                </c:pt>
                <c:pt idx="3">
                  <c:v>500</c:v>
                </c:pt>
              </c:numCache>
            </c:numRef>
          </c:xVal>
          <c:yVal>
            <c:numRef>
              <c:f>'[1]Punto de equilibrio'!$G$60:$J$60</c:f>
              <c:numCache>
                <c:formatCode>"$"#,##0.00</c:formatCode>
                <c:ptCount val="4"/>
                <c:pt idx="0">
                  <c:v>227115</c:v>
                </c:pt>
                <c:pt idx="1">
                  <c:v>259515</c:v>
                </c:pt>
                <c:pt idx="2">
                  <c:v>291915</c:v>
                </c:pt>
                <c:pt idx="3">
                  <c:v>324315</c:v>
                </c:pt>
              </c:numCache>
            </c:numRef>
          </c:yVal>
          <c:smooth val="0"/>
          <c:extLst xmlns:c16r2="http://schemas.microsoft.com/office/drawing/2015/06/chart">
            <c:ext xmlns:c16="http://schemas.microsoft.com/office/drawing/2014/chart" uri="{C3380CC4-5D6E-409C-BE32-E72D297353CC}">
              <c16:uniqueId val="{00000000-2CEA-4041-A70C-2686F734F412}"/>
            </c:ext>
          </c:extLst>
        </c:ser>
        <c:ser>
          <c:idx val="2"/>
          <c:order val="1"/>
          <c:tx>
            <c:v>Ingresos totales</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'[1]Punto de equilibrio'!$C$58:$F$58</c:f>
              <c:numCache>
                <c:formatCode>General</c:formatCode>
                <c:ptCount val="4"/>
                <c:pt idx="0">
                  <c:v>200</c:v>
                </c:pt>
                <c:pt idx="1">
                  <c:v>300</c:v>
                </c:pt>
                <c:pt idx="2">
                  <c:v>400</c:v>
                </c:pt>
                <c:pt idx="3">
                  <c:v>500</c:v>
                </c:pt>
              </c:numCache>
            </c:numRef>
          </c:xVal>
          <c:yVal>
            <c:numRef>
              <c:f>'[1]Punto de equilibrio'!$C$60:$F$60</c:f>
              <c:numCache>
                <c:formatCode>_("$"* #,##0.00_);_("$"* \(#,##0.00\);_("$"* "-"??_);_(@_)</c:formatCode>
                <c:ptCount val="4"/>
                <c:pt idx="0">
                  <c:v>108885</c:v>
                </c:pt>
                <c:pt idx="1">
                  <c:v>244485</c:v>
                </c:pt>
                <c:pt idx="2">
                  <c:v>380085</c:v>
                </c:pt>
                <c:pt idx="3">
                  <c:v>515685</c:v>
                </c:pt>
              </c:numCache>
            </c:numRef>
          </c:yVal>
          <c:smooth val="0"/>
          <c:extLst xmlns:c16r2="http://schemas.microsoft.com/office/drawing/2015/06/chart">
            <c:ext xmlns:c16="http://schemas.microsoft.com/office/drawing/2014/chart" uri="{C3380CC4-5D6E-409C-BE32-E72D297353CC}">
              <c16:uniqueId val="{00000001-2CEA-4041-A70C-2686F734F412}"/>
            </c:ext>
          </c:extLst>
        </c:ser>
        <c:ser>
          <c:idx val="3"/>
          <c:order val="2"/>
          <c:tx>
            <c:v>Punto de equilibrio</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'[1]Punto de equilibrio'!$L$5:$L$7</c:f>
              <c:numCache>
                <c:formatCode>0.00</c:formatCode>
                <c:ptCount val="3"/>
                <c:pt idx="0">
                  <c:v>314.56395348837208</c:v>
                </c:pt>
              </c:numCache>
            </c:numRef>
          </c:xVal>
          <c:yVal>
            <c:numRef>
              <c:f>'[1]Punto de equilibrio'!$L$8:$L$10</c:f>
              <c:numCache>
                <c:formatCode>General</c:formatCode>
                <c:ptCount val="3"/>
                <c:pt idx="0" formatCode="_(&quot;$&quot;* #,##0.00_);_(&quot;$&quot;* \(#,##0.00\);_(&quot;$&quot;* &quot;-&quot;??_);_(@_)">
                  <c:v>264233.72093023255</c:v>
                </c:pt>
              </c:numCache>
            </c:numRef>
          </c:yVal>
          <c:smooth val="0"/>
          <c:extLst xmlns:c16r2="http://schemas.microsoft.com/office/drawing/2015/06/chart">
            <c:ext xmlns:c16="http://schemas.microsoft.com/office/drawing/2014/chart" uri="{C3380CC4-5D6E-409C-BE32-E72D297353CC}">
              <c16:uniqueId val="{00000002-2CEA-4041-A70C-2686F734F412}"/>
            </c:ext>
          </c:extLst>
        </c:ser>
        <c:ser>
          <c:idx val="0"/>
          <c:order val="3"/>
          <c:tx>
            <c:v>Costos fijos</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'[1]Punto de equilibrio'!$G$58:$J$58</c:f>
              <c:numCache>
                <c:formatCode>General</c:formatCode>
                <c:ptCount val="4"/>
                <c:pt idx="0">
                  <c:v>200</c:v>
                </c:pt>
                <c:pt idx="1">
                  <c:v>300</c:v>
                </c:pt>
                <c:pt idx="2">
                  <c:v>400</c:v>
                </c:pt>
                <c:pt idx="3">
                  <c:v>500</c:v>
                </c:pt>
              </c:numCache>
            </c:numRef>
          </c:xVal>
          <c:yVal>
            <c:numRef>
              <c:f>'[1]Punto de equilibrio'!$K$59:$N$59</c:f>
              <c:numCache>
                <c:formatCode>"$"#,##0.00</c:formatCode>
                <c:ptCount val="4"/>
                <c:pt idx="0">
                  <c:v>150300</c:v>
                </c:pt>
                <c:pt idx="1">
                  <c:v>150300</c:v>
                </c:pt>
                <c:pt idx="2">
                  <c:v>150300</c:v>
                </c:pt>
                <c:pt idx="3">
                  <c:v>150300</c:v>
                </c:pt>
              </c:numCache>
            </c:numRef>
          </c:yVal>
          <c:smooth val="0"/>
          <c:extLst xmlns:c16r2="http://schemas.microsoft.com/office/drawing/2015/06/chart">
            <c:ext xmlns:c16="http://schemas.microsoft.com/office/drawing/2014/chart" uri="{C3380CC4-5D6E-409C-BE32-E72D297353CC}">
              <c16:uniqueId val="{00000003-2CEA-4041-A70C-2686F734F412}"/>
            </c:ext>
          </c:extLst>
        </c:ser>
        <c:dLbls>
          <c:showLegendKey val="0"/>
          <c:showVal val="0"/>
          <c:showCatName val="0"/>
          <c:showSerName val="0"/>
          <c:showPercent val="0"/>
          <c:showBubbleSize val="0"/>
        </c:dLbls>
        <c:axId val="-1293101120"/>
        <c:axId val="-1304689696"/>
      </c:scatterChart>
      <c:valAx>
        <c:axId val="-12931011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Cantidad Q</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304689696"/>
        <c:crosses val="autoZero"/>
        <c:crossBetween val="midCat"/>
      </c:valAx>
      <c:valAx>
        <c:axId val="-1304689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Ingresos/Costos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293101120"/>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tx>
            <c:v>Costos totales</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'[1]Punto de equilibrio'!$G$58:$J$58</c:f>
              <c:numCache>
                <c:formatCode>General</c:formatCode>
                <c:ptCount val="4"/>
                <c:pt idx="0">
                  <c:v>200</c:v>
                </c:pt>
                <c:pt idx="1">
                  <c:v>300</c:v>
                </c:pt>
                <c:pt idx="2">
                  <c:v>400</c:v>
                </c:pt>
                <c:pt idx="3">
                  <c:v>500</c:v>
                </c:pt>
              </c:numCache>
            </c:numRef>
          </c:xVal>
          <c:yVal>
            <c:numRef>
              <c:f>'[1]Punto de equilibrio'!$G$61:$J$61</c:f>
              <c:numCache>
                <c:formatCode>"$"#,##0.00</c:formatCode>
                <c:ptCount val="4"/>
                <c:pt idx="0">
                  <c:v>245274.75</c:v>
                </c:pt>
                <c:pt idx="1">
                  <c:v>280266.75</c:v>
                </c:pt>
                <c:pt idx="2">
                  <c:v>315258.75</c:v>
                </c:pt>
                <c:pt idx="3">
                  <c:v>350250.75</c:v>
                </c:pt>
              </c:numCache>
            </c:numRef>
          </c:yVal>
          <c:smooth val="0"/>
          <c:extLst xmlns:c16r2="http://schemas.microsoft.com/office/drawing/2015/06/chart">
            <c:ext xmlns:c16="http://schemas.microsoft.com/office/drawing/2014/chart" uri="{C3380CC4-5D6E-409C-BE32-E72D297353CC}">
              <c16:uniqueId val="{00000000-C303-4728-BB95-D490AAE43C4E}"/>
            </c:ext>
          </c:extLst>
        </c:ser>
        <c:ser>
          <c:idx val="2"/>
          <c:order val="1"/>
          <c:tx>
            <c:v>Ingresos totales</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'[1]Punto de equilibrio'!$C$58:$F$58</c:f>
              <c:numCache>
                <c:formatCode>General</c:formatCode>
                <c:ptCount val="4"/>
                <c:pt idx="0">
                  <c:v>200</c:v>
                </c:pt>
                <c:pt idx="1">
                  <c:v>300</c:v>
                </c:pt>
                <c:pt idx="2">
                  <c:v>400</c:v>
                </c:pt>
                <c:pt idx="3">
                  <c:v>500</c:v>
                </c:pt>
              </c:numCache>
            </c:numRef>
          </c:xVal>
          <c:yVal>
            <c:numRef>
              <c:f>'[1]Punto de equilibrio'!$C$61:$F$61</c:f>
              <c:numCache>
                <c:formatCode>_("$"* #,##0.00_);_("$"* \(#,##0.00\);_("$"* "-"??_);_(@_)</c:formatCode>
                <c:ptCount val="4"/>
                <c:pt idx="0">
                  <c:v>107525.24999999999</c:v>
                </c:pt>
                <c:pt idx="1">
                  <c:v>248933.24999999997</c:v>
                </c:pt>
                <c:pt idx="2">
                  <c:v>390341.25</c:v>
                </c:pt>
                <c:pt idx="3">
                  <c:v>531749.25</c:v>
                </c:pt>
              </c:numCache>
            </c:numRef>
          </c:yVal>
          <c:smooth val="0"/>
          <c:extLst xmlns:c16r2="http://schemas.microsoft.com/office/drawing/2015/06/chart">
            <c:ext xmlns:c16="http://schemas.microsoft.com/office/drawing/2014/chart" uri="{C3380CC4-5D6E-409C-BE32-E72D297353CC}">
              <c16:uniqueId val="{00000001-C303-4728-BB95-D490AAE43C4E}"/>
            </c:ext>
          </c:extLst>
        </c:ser>
        <c:ser>
          <c:idx val="3"/>
          <c:order val="2"/>
          <c:tx>
            <c:v>Punto de equilibrio</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'[1]Punto de equilibrio'!$R$5:$R$7</c:f>
              <c:numCache>
                <c:formatCode>0.00</c:formatCode>
                <c:ptCount val="3"/>
                <c:pt idx="0">
                  <c:v>329.44435047361304</c:v>
                </c:pt>
              </c:numCache>
            </c:numRef>
          </c:xVal>
          <c:yVal>
            <c:numRef>
              <c:f>'[1]Punto de equilibrio'!$R$8:$R$10</c:f>
              <c:numCache>
                <c:formatCode>General</c:formatCode>
                <c:ptCount val="3"/>
                <c:pt idx="0" formatCode="_(&quot;$&quot;* #,##0.00_);_(&quot;$&quot;* \(#,##0.00\);_(&quot;$&quot;* &quot;-&quot;??_);_(@_)">
                  <c:v>290569.9171177267</c:v>
                </c:pt>
              </c:numCache>
            </c:numRef>
          </c:yVal>
          <c:smooth val="0"/>
          <c:extLst xmlns:c16r2="http://schemas.microsoft.com/office/drawing/2015/06/chart">
            <c:ext xmlns:c16="http://schemas.microsoft.com/office/drawing/2014/chart" uri="{C3380CC4-5D6E-409C-BE32-E72D297353CC}">
              <c16:uniqueId val="{00000002-C303-4728-BB95-D490AAE43C4E}"/>
            </c:ext>
          </c:extLst>
        </c:ser>
        <c:ser>
          <c:idx val="0"/>
          <c:order val="3"/>
          <c:tx>
            <c:v>Costos fijos</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'[1]Punto de equilibrio'!$G$58:$J$58</c:f>
              <c:numCache>
                <c:formatCode>General</c:formatCode>
                <c:ptCount val="4"/>
                <c:pt idx="0">
                  <c:v>200</c:v>
                </c:pt>
                <c:pt idx="1">
                  <c:v>300</c:v>
                </c:pt>
                <c:pt idx="2">
                  <c:v>400</c:v>
                </c:pt>
                <c:pt idx="3">
                  <c:v>500</c:v>
                </c:pt>
              </c:numCache>
            </c:numRef>
          </c:xVal>
          <c:yVal>
            <c:numRef>
              <c:f>'[1]Punto de equilibrio'!$K$61:$N$61</c:f>
              <c:numCache>
                <c:formatCode>"$"#,##0.00</c:formatCode>
                <c:ptCount val="4"/>
                <c:pt idx="0">
                  <c:v>175290.75</c:v>
                </c:pt>
                <c:pt idx="1">
                  <c:v>175290.75</c:v>
                </c:pt>
                <c:pt idx="2">
                  <c:v>175290.75</c:v>
                </c:pt>
                <c:pt idx="3">
                  <c:v>175290.75</c:v>
                </c:pt>
              </c:numCache>
            </c:numRef>
          </c:yVal>
          <c:smooth val="0"/>
          <c:extLst xmlns:c16r2="http://schemas.microsoft.com/office/drawing/2015/06/chart">
            <c:ext xmlns:c16="http://schemas.microsoft.com/office/drawing/2014/chart" uri="{C3380CC4-5D6E-409C-BE32-E72D297353CC}">
              <c16:uniqueId val="{00000003-C303-4728-BB95-D490AAE43C4E}"/>
            </c:ext>
          </c:extLst>
        </c:ser>
        <c:dLbls>
          <c:showLegendKey val="0"/>
          <c:showVal val="0"/>
          <c:showCatName val="0"/>
          <c:showSerName val="0"/>
          <c:showPercent val="0"/>
          <c:showBubbleSize val="0"/>
        </c:dLbls>
        <c:axId val="-1304696224"/>
        <c:axId val="-1304703296"/>
      </c:scatterChart>
      <c:valAx>
        <c:axId val="-13046962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Cantidad Q</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304703296"/>
        <c:crosses val="autoZero"/>
        <c:crossBetween val="midCat"/>
      </c:valAx>
      <c:valAx>
        <c:axId val="-1304703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Ingresos/Costos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304696224"/>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tx>
            <c:v>Costos totales</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'[1]Punto de equilibrio'!$G$58:$J$58</c:f>
              <c:numCache>
                <c:formatCode>General</c:formatCode>
                <c:ptCount val="4"/>
                <c:pt idx="0">
                  <c:v>200</c:v>
                </c:pt>
                <c:pt idx="1">
                  <c:v>300</c:v>
                </c:pt>
                <c:pt idx="2">
                  <c:v>400</c:v>
                </c:pt>
                <c:pt idx="3">
                  <c:v>500</c:v>
                </c:pt>
              </c:numCache>
            </c:numRef>
          </c:xVal>
          <c:yVal>
            <c:numRef>
              <c:f>'[1]Punto de equilibrio'!$G$62:$J$62</c:f>
              <c:numCache>
                <c:formatCode>"$"#,##0.00</c:formatCode>
                <c:ptCount val="4"/>
                <c:pt idx="0">
                  <c:v>264886.8075</c:v>
                </c:pt>
                <c:pt idx="1">
                  <c:v>302678.16749999998</c:v>
                </c:pt>
                <c:pt idx="2">
                  <c:v>340469.52749999997</c:v>
                </c:pt>
                <c:pt idx="3">
                  <c:v>378260.88749999995</c:v>
                </c:pt>
              </c:numCache>
            </c:numRef>
          </c:yVal>
          <c:smooth val="0"/>
          <c:extLst xmlns:c16r2="http://schemas.microsoft.com/office/drawing/2015/06/chart">
            <c:ext xmlns:c16="http://schemas.microsoft.com/office/drawing/2014/chart" uri="{C3380CC4-5D6E-409C-BE32-E72D297353CC}">
              <c16:uniqueId val="{00000000-99AD-4448-8194-FBDD1C82E020}"/>
            </c:ext>
          </c:extLst>
        </c:ser>
        <c:ser>
          <c:idx val="2"/>
          <c:order val="1"/>
          <c:tx>
            <c:v>Ingresos totales</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'[1]Punto de equilibrio'!$C$58:$F$58</c:f>
              <c:numCache>
                <c:formatCode>General</c:formatCode>
                <c:ptCount val="4"/>
                <c:pt idx="0">
                  <c:v>200</c:v>
                </c:pt>
                <c:pt idx="1">
                  <c:v>300</c:v>
                </c:pt>
                <c:pt idx="2">
                  <c:v>400</c:v>
                </c:pt>
                <c:pt idx="3">
                  <c:v>500</c:v>
                </c:pt>
              </c:numCache>
            </c:numRef>
          </c:xVal>
          <c:yVal>
            <c:numRef>
              <c:f>'[1]Punto de equilibrio'!$C$62:$F$62</c:f>
              <c:numCache>
                <c:formatCode>_("$"* #,##0.00_);_("$"* \(#,##0.00\);_("$"* "-"??_);_(@_)</c:formatCode>
                <c:ptCount val="4"/>
                <c:pt idx="0">
                  <c:v>105553.19250000002</c:v>
                </c:pt>
                <c:pt idx="1">
                  <c:v>252981.83250000002</c:v>
                </c:pt>
                <c:pt idx="2">
                  <c:v>400410.47250000003</c:v>
                </c:pt>
                <c:pt idx="3">
                  <c:v>547839.11250000005</c:v>
                </c:pt>
              </c:numCache>
            </c:numRef>
          </c:yVal>
          <c:smooth val="0"/>
          <c:extLst xmlns:c16r2="http://schemas.microsoft.com/office/drawing/2015/06/chart">
            <c:ext xmlns:c16="http://schemas.microsoft.com/office/drawing/2014/chart" uri="{C3380CC4-5D6E-409C-BE32-E72D297353CC}">
              <c16:uniqueId val="{00000001-99AD-4448-8194-FBDD1C82E020}"/>
            </c:ext>
          </c:extLst>
        </c:ser>
        <c:ser>
          <c:idx val="3"/>
          <c:order val="2"/>
          <c:tx>
            <c:v>Punto de equilibrio</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'[1]Punto de equilibrio'!$F$13:$F$15</c:f>
              <c:numCache>
                <c:formatCode>0.00</c:formatCode>
                <c:ptCount val="3"/>
                <c:pt idx="0">
                  <c:v>345.32795322904758</c:v>
                </c:pt>
              </c:numCache>
            </c:numRef>
          </c:xVal>
          <c:yVal>
            <c:numRef>
              <c:f>'[1]Punto de equilibrio'!$F$16:$F$18</c:f>
              <c:numCache>
                <c:formatCode>General</c:formatCode>
                <c:ptCount val="3"/>
                <c:pt idx="0" formatCode="_(&quot;$&quot;* #,##0.00_);_(&quot;$&quot;* \(#,##0.00\);_(&quot;$&quot;* &quot;-&quot;??_);_(@_)">
                  <c:v>319808.21748542099</c:v>
                </c:pt>
              </c:numCache>
            </c:numRef>
          </c:yVal>
          <c:smooth val="0"/>
          <c:extLst xmlns:c16r2="http://schemas.microsoft.com/office/drawing/2015/06/chart">
            <c:ext xmlns:c16="http://schemas.microsoft.com/office/drawing/2014/chart" uri="{C3380CC4-5D6E-409C-BE32-E72D297353CC}">
              <c16:uniqueId val="{00000002-99AD-4448-8194-FBDD1C82E020}"/>
            </c:ext>
          </c:extLst>
        </c:ser>
        <c:ser>
          <c:idx val="0"/>
          <c:order val="3"/>
          <c:tx>
            <c:v>Costos fijos</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'[1]Punto de equilibrio'!$G$58:$J$58</c:f>
              <c:numCache>
                <c:formatCode>General</c:formatCode>
                <c:ptCount val="4"/>
                <c:pt idx="0">
                  <c:v>200</c:v>
                </c:pt>
                <c:pt idx="1">
                  <c:v>300</c:v>
                </c:pt>
                <c:pt idx="2">
                  <c:v>400</c:v>
                </c:pt>
                <c:pt idx="3">
                  <c:v>500</c:v>
                </c:pt>
              </c:numCache>
            </c:numRef>
          </c:xVal>
          <c:yVal>
            <c:numRef>
              <c:f>'[1]Punto de equilibrio'!$K$62:$N$62</c:f>
              <c:numCache>
                <c:formatCode>"$"#,##0.00</c:formatCode>
                <c:ptCount val="4"/>
                <c:pt idx="0">
                  <c:v>189304.08749999999</c:v>
                </c:pt>
                <c:pt idx="1">
                  <c:v>189304.08749999999</c:v>
                </c:pt>
                <c:pt idx="2">
                  <c:v>189304.08749999999</c:v>
                </c:pt>
                <c:pt idx="3">
                  <c:v>189304.08749999999</c:v>
                </c:pt>
              </c:numCache>
            </c:numRef>
          </c:yVal>
          <c:smooth val="0"/>
          <c:extLst xmlns:c16r2="http://schemas.microsoft.com/office/drawing/2015/06/chart">
            <c:ext xmlns:c16="http://schemas.microsoft.com/office/drawing/2014/chart" uri="{C3380CC4-5D6E-409C-BE32-E72D297353CC}">
              <c16:uniqueId val="{00000003-99AD-4448-8194-FBDD1C82E020}"/>
            </c:ext>
          </c:extLst>
        </c:ser>
        <c:dLbls>
          <c:showLegendKey val="0"/>
          <c:showVal val="0"/>
          <c:showCatName val="0"/>
          <c:showSerName val="0"/>
          <c:showPercent val="0"/>
          <c:showBubbleSize val="0"/>
        </c:dLbls>
        <c:axId val="-1304702752"/>
        <c:axId val="-1304701120"/>
      </c:scatterChart>
      <c:valAx>
        <c:axId val="-13047027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Cantidad Q</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304701120"/>
        <c:crosses val="autoZero"/>
        <c:crossBetween val="midCat"/>
      </c:valAx>
      <c:valAx>
        <c:axId val="-1304701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Ingresos/Costos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304702752"/>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tx>
            <c:v>Costos totales</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'[1]Punto de equilibrio'!$G$58:$J$58</c:f>
              <c:numCache>
                <c:formatCode>General</c:formatCode>
                <c:ptCount val="4"/>
                <c:pt idx="0">
                  <c:v>200</c:v>
                </c:pt>
                <c:pt idx="1">
                  <c:v>300</c:v>
                </c:pt>
                <c:pt idx="2">
                  <c:v>400</c:v>
                </c:pt>
                <c:pt idx="3">
                  <c:v>500</c:v>
                </c:pt>
              </c:numCache>
            </c:numRef>
          </c:xVal>
          <c:yVal>
            <c:numRef>
              <c:f>'[1]Punto de equilibrio'!$G$63:$J$63</c:f>
              <c:numCache>
                <c:formatCode>"$"#,##0.00</c:formatCode>
                <c:ptCount val="4"/>
                <c:pt idx="0">
                  <c:v>286067.33347499999</c:v>
                </c:pt>
                <c:pt idx="1">
                  <c:v>326882.00227499998</c:v>
                </c:pt>
                <c:pt idx="2">
                  <c:v>367696.67107500002</c:v>
                </c:pt>
                <c:pt idx="3">
                  <c:v>408511.33987500001</c:v>
                </c:pt>
              </c:numCache>
            </c:numRef>
          </c:yVal>
          <c:smooth val="0"/>
          <c:extLst xmlns:c16r2="http://schemas.microsoft.com/office/drawing/2015/06/chart">
            <c:ext xmlns:c16="http://schemas.microsoft.com/office/drawing/2014/chart" uri="{C3380CC4-5D6E-409C-BE32-E72D297353CC}">
              <c16:uniqueId val="{00000000-8D17-4548-B194-7940D174815A}"/>
            </c:ext>
          </c:extLst>
        </c:ser>
        <c:ser>
          <c:idx val="2"/>
          <c:order val="1"/>
          <c:tx>
            <c:v>Ingresos totales</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'[1]Punto de equilibrio'!$C$58:$F$58</c:f>
              <c:numCache>
                <c:formatCode>General</c:formatCode>
                <c:ptCount val="4"/>
                <c:pt idx="0">
                  <c:v>200</c:v>
                </c:pt>
                <c:pt idx="1">
                  <c:v>300</c:v>
                </c:pt>
                <c:pt idx="2">
                  <c:v>400</c:v>
                </c:pt>
                <c:pt idx="3">
                  <c:v>500</c:v>
                </c:pt>
              </c:numCache>
            </c:numRef>
          </c:xVal>
          <c:yVal>
            <c:numRef>
              <c:f>'[1]Punto de equilibrio'!$C$63:$F$63</c:f>
              <c:numCache>
                <c:formatCode>_("$"* #,##0.00_);_("$"* \(#,##0.00\);_("$"* "-"??_);_(@_)</c:formatCode>
                <c:ptCount val="4"/>
                <c:pt idx="0">
                  <c:v>102894.66652499999</c:v>
                </c:pt>
                <c:pt idx="1">
                  <c:v>256560.99772499999</c:v>
                </c:pt>
                <c:pt idx="2">
                  <c:v>410227.32892499998</c:v>
                </c:pt>
                <c:pt idx="3">
                  <c:v>563893.66012499994</c:v>
                </c:pt>
              </c:numCache>
            </c:numRef>
          </c:yVal>
          <c:smooth val="0"/>
          <c:extLst xmlns:c16r2="http://schemas.microsoft.com/office/drawing/2015/06/chart">
            <c:ext xmlns:c16="http://schemas.microsoft.com/office/drawing/2014/chart" uri="{C3380CC4-5D6E-409C-BE32-E72D297353CC}">
              <c16:uniqueId val="{00000001-8D17-4548-B194-7940D174815A}"/>
            </c:ext>
          </c:extLst>
        </c:ser>
        <c:ser>
          <c:idx val="3"/>
          <c:order val="2"/>
          <c:tx>
            <c:v>Punto de equilibrio</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'[1]Punto de equilibrio'!$L$13:$L$15</c:f>
              <c:numCache>
                <c:formatCode>0.00</c:formatCode>
                <c:ptCount val="3"/>
                <c:pt idx="0">
                  <c:v>362.31277683863345</c:v>
                </c:pt>
              </c:numCache>
            </c:numRef>
          </c:xVal>
          <c:yVal>
            <c:numRef>
              <c:f>'[1]Punto de equilibrio'!$L$16:$L$18</c:f>
              <c:numCache>
                <c:formatCode>General</c:formatCode>
                <c:ptCount val="3"/>
                <c:pt idx="0" formatCode="_(&quot;$&quot;* #,##0.00_);_(&quot;$&quot;* \(#,##0.00\);_(&quot;$&quot;* &quot;-&quot;??_);_(@_)">
                  <c:v>352314.75576177135</c:v>
                </c:pt>
              </c:numCache>
            </c:numRef>
          </c:yVal>
          <c:smooth val="0"/>
          <c:extLst xmlns:c16r2="http://schemas.microsoft.com/office/drawing/2015/06/chart">
            <c:ext xmlns:c16="http://schemas.microsoft.com/office/drawing/2014/chart" uri="{C3380CC4-5D6E-409C-BE32-E72D297353CC}">
              <c16:uniqueId val="{00000002-8D17-4548-B194-7940D174815A}"/>
            </c:ext>
          </c:extLst>
        </c:ser>
        <c:ser>
          <c:idx val="0"/>
          <c:order val="3"/>
          <c:tx>
            <c:v>Costos fijos</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'[1]Punto de equilibrio'!$G$58:$J$58</c:f>
              <c:numCache>
                <c:formatCode>General</c:formatCode>
                <c:ptCount val="4"/>
                <c:pt idx="0">
                  <c:v>200</c:v>
                </c:pt>
                <c:pt idx="1">
                  <c:v>300</c:v>
                </c:pt>
                <c:pt idx="2">
                  <c:v>400</c:v>
                </c:pt>
                <c:pt idx="3">
                  <c:v>500</c:v>
                </c:pt>
              </c:numCache>
            </c:numRef>
          </c:xVal>
          <c:yVal>
            <c:numRef>
              <c:f>'[1]Punto de equilibrio'!$K$63:$N$63</c:f>
              <c:numCache>
                <c:formatCode>"$"#,##0.00</c:formatCode>
                <c:ptCount val="4"/>
                <c:pt idx="0">
                  <c:v>204437.99587499999</c:v>
                </c:pt>
                <c:pt idx="1">
                  <c:v>204437.99587499999</c:v>
                </c:pt>
                <c:pt idx="2">
                  <c:v>204437.99587499999</c:v>
                </c:pt>
                <c:pt idx="3">
                  <c:v>204437.99587499999</c:v>
                </c:pt>
              </c:numCache>
            </c:numRef>
          </c:yVal>
          <c:smooth val="0"/>
          <c:extLst xmlns:c16r2="http://schemas.microsoft.com/office/drawing/2015/06/chart">
            <c:ext xmlns:c16="http://schemas.microsoft.com/office/drawing/2014/chart" uri="{C3380CC4-5D6E-409C-BE32-E72D297353CC}">
              <c16:uniqueId val="{00000003-8D17-4548-B194-7940D174815A}"/>
            </c:ext>
          </c:extLst>
        </c:ser>
        <c:dLbls>
          <c:showLegendKey val="0"/>
          <c:showVal val="0"/>
          <c:showCatName val="0"/>
          <c:showSerName val="0"/>
          <c:showPercent val="0"/>
          <c:showBubbleSize val="0"/>
        </c:dLbls>
        <c:axId val="-1304700576"/>
        <c:axId val="-1674648544"/>
      </c:scatterChart>
      <c:valAx>
        <c:axId val="-13047005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Cantidad Q</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74648544"/>
        <c:crosses val="autoZero"/>
        <c:crossBetween val="midCat"/>
      </c:valAx>
      <c:valAx>
        <c:axId val="-1674648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Ingresos/Costos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304700576"/>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tx>
            <c:v>Costos totales</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'[1]Punto de equilibrio'!$G$58:$J$58</c:f>
              <c:numCache>
                <c:formatCode>General</c:formatCode>
                <c:ptCount val="4"/>
                <c:pt idx="0">
                  <c:v>200</c:v>
                </c:pt>
                <c:pt idx="1">
                  <c:v>300</c:v>
                </c:pt>
                <c:pt idx="2">
                  <c:v>400</c:v>
                </c:pt>
                <c:pt idx="3">
                  <c:v>500</c:v>
                </c:pt>
              </c:numCache>
            </c:numRef>
          </c:xVal>
          <c:yVal>
            <c:numRef>
              <c:f>'[1]Punto de equilibrio'!$G$64:$J$64</c:f>
              <c:numCache>
                <c:formatCode>"$"#,##0.00</c:formatCode>
                <c:ptCount val="4"/>
                <c:pt idx="0">
                  <c:v>308941.78059674997</c:v>
                </c:pt>
                <c:pt idx="1">
                  <c:v>353021.62290074996</c:v>
                </c:pt>
                <c:pt idx="2">
                  <c:v>397101.46520474995</c:v>
                </c:pt>
                <c:pt idx="3">
                  <c:v>441181.30750874995</c:v>
                </c:pt>
              </c:numCache>
            </c:numRef>
          </c:yVal>
          <c:smooth val="0"/>
          <c:extLst xmlns:c16r2="http://schemas.microsoft.com/office/drawing/2015/06/chart">
            <c:ext xmlns:c16="http://schemas.microsoft.com/office/drawing/2014/chart" uri="{C3380CC4-5D6E-409C-BE32-E72D297353CC}">
              <c16:uniqueId val="{00000000-EE29-4B94-B3B2-723FA8EEF31F}"/>
            </c:ext>
          </c:extLst>
        </c:ser>
        <c:ser>
          <c:idx val="2"/>
          <c:order val="1"/>
          <c:tx>
            <c:v>Ingresos totales</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'[1]Punto de equilibrio'!$C$58:$F$58</c:f>
              <c:numCache>
                <c:formatCode>General</c:formatCode>
                <c:ptCount val="4"/>
                <c:pt idx="0">
                  <c:v>200</c:v>
                </c:pt>
                <c:pt idx="1">
                  <c:v>300</c:v>
                </c:pt>
                <c:pt idx="2">
                  <c:v>400</c:v>
                </c:pt>
                <c:pt idx="3">
                  <c:v>500</c:v>
                </c:pt>
              </c:numCache>
            </c:numRef>
          </c:xVal>
          <c:yVal>
            <c:numRef>
              <c:f>'[1]Punto de equilibrio'!$C$64:$F$64</c:f>
              <c:numCache>
                <c:formatCode>_("$"* #,##0.00_);_("$"* \(#,##0.00\);_("$"* "-"??_);_(@_)</c:formatCode>
                <c:ptCount val="4"/>
                <c:pt idx="0">
                  <c:v>99468.319403250003</c:v>
                </c:pt>
                <c:pt idx="1">
                  <c:v>259593.52709924997</c:v>
                </c:pt>
                <c:pt idx="2">
                  <c:v>419718.73479525</c:v>
                </c:pt>
                <c:pt idx="3">
                  <c:v>579843.94249125</c:v>
                </c:pt>
              </c:numCache>
            </c:numRef>
          </c:yVal>
          <c:smooth val="0"/>
          <c:extLst xmlns:c16r2="http://schemas.microsoft.com/office/drawing/2015/06/chart">
            <c:ext xmlns:c16="http://schemas.microsoft.com/office/drawing/2014/chart" uri="{C3380CC4-5D6E-409C-BE32-E72D297353CC}">
              <c16:uniqueId val="{00000001-EE29-4B94-B3B2-723FA8EEF31F}"/>
            </c:ext>
          </c:extLst>
        </c:ser>
        <c:ser>
          <c:idx val="3"/>
          <c:order val="2"/>
          <c:tx>
            <c:v>Punto de equilibrio</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'[1]Punto de equilibrio'!$R$13:$R$15</c:f>
              <c:numCache>
                <c:formatCode>0.00</c:formatCode>
                <c:ptCount val="3"/>
                <c:pt idx="0">
                  <c:v>380.50997597870531</c:v>
                </c:pt>
              </c:numCache>
            </c:numRef>
          </c:xVal>
          <c:yVal>
            <c:numRef>
              <c:f>'[1]Punto de equilibrio'!$R$16:$R$18</c:f>
              <c:numCache>
                <c:formatCode>General</c:formatCode>
                <c:ptCount val="3"/>
                <c:pt idx="0" formatCode="_(&quot;$&quot;* #,##0.00_);_(&quot;$&quot;* \(#,##0.00\);_(&quot;$&quot;* &quot;-&quot;??_);_(@_)">
                  <c:v>388510.29335115151</c:v>
                </c:pt>
              </c:numCache>
            </c:numRef>
          </c:yVal>
          <c:smooth val="0"/>
          <c:extLst xmlns:c16r2="http://schemas.microsoft.com/office/drawing/2015/06/chart">
            <c:ext xmlns:c16="http://schemas.microsoft.com/office/drawing/2014/chart" uri="{C3380CC4-5D6E-409C-BE32-E72D297353CC}">
              <c16:uniqueId val="{00000002-EE29-4B94-B3B2-723FA8EEF31F}"/>
            </c:ext>
          </c:extLst>
        </c:ser>
        <c:ser>
          <c:idx val="0"/>
          <c:order val="3"/>
          <c:tx>
            <c:v>Costos fijos</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'[1]Punto de equilibrio'!$G$58:$J$58</c:f>
              <c:numCache>
                <c:formatCode>General</c:formatCode>
                <c:ptCount val="4"/>
                <c:pt idx="0">
                  <c:v>200</c:v>
                </c:pt>
                <c:pt idx="1">
                  <c:v>300</c:v>
                </c:pt>
                <c:pt idx="2">
                  <c:v>400</c:v>
                </c:pt>
                <c:pt idx="3">
                  <c:v>500</c:v>
                </c:pt>
              </c:numCache>
            </c:numRef>
          </c:xVal>
          <c:yVal>
            <c:numRef>
              <c:f>'[1]Punto de equilibrio'!$K$64:$N$64</c:f>
              <c:numCache>
                <c:formatCode>"$"#,##0.00</c:formatCode>
                <c:ptCount val="4"/>
                <c:pt idx="0">
                  <c:v>220782.09598874996</c:v>
                </c:pt>
                <c:pt idx="1">
                  <c:v>220782.09598874996</c:v>
                </c:pt>
                <c:pt idx="2">
                  <c:v>220782.09598874996</c:v>
                </c:pt>
                <c:pt idx="3">
                  <c:v>220782.09598874996</c:v>
                </c:pt>
              </c:numCache>
            </c:numRef>
          </c:yVal>
          <c:smooth val="0"/>
          <c:extLst xmlns:c16r2="http://schemas.microsoft.com/office/drawing/2015/06/chart">
            <c:ext xmlns:c16="http://schemas.microsoft.com/office/drawing/2014/chart" uri="{C3380CC4-5D6E-409C-BE32-E72D297353CC}">
              <c16:uniqueId val="{00000003-EE29-4B94-B3B2-723FA8EEF31F}"/>
            </c:ext>
          </c:extLst>
        </c:ser>
        <c:dLbls>
          <c:showLegendKey val="0"/>
          <c:showVal val="0"/>
          <c:showCatName val="0"/>
          <c:showSerName val="0"/>
          <c:showPercent val="0"/>
          <c:showBubbleSize val="0"/>
        </c:dLbls>
        <c:axId val="-1674647456"/>
        <c:axId val="-1674652352"/>
      </c:scatterChart>
      <c:valAx>
        <c:axId val="-16746474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Cantidad Q</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74652352"/>
        <c:crosses val="autoZero"/>
        <c:crossBetween val="midCat"/>
      </c:valAx>
      <c:valAx>
        <c:axId val="-1674652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Ingresos/Costos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74647456"/>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tx>
            <c:v>Costos totales</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'[1]Punto de equilibrio'!$G$58:$J$58</c:f>
              <c:numCache>
                <c:formatCode>General</c:formatCode>
                <c:ptCount val="4"/>
                <c:pt idx="0">
                  <c:v>200</c:v>
                </c:pt>
                <c:pt idx="1">
                  <c:v>300</c:v>
                </c:pt>
                <c:pt idx="2">
                  <c:v>400</c:v>
                </c:pt>
                <c:pt idx="3">
                  <c:v>500</c:v>
                </c:pt>
              </c:numCache>
            </c:numRef>
          </c:xVal>
          <c:yVal>
            <c:numRef>
              <c:f>'[1]Punto de equilibrio'!$G$65:$J$65</c:f>
              <c:numCache>
                <c:formatCode>"$"#,##0.00</c:formatCode>
                <c:ptCount val="4"/>
                <c:pt idx="0">
                  <c:v>333645.63651042746</c:v>
                </c:pt>
                <c:pt idx="1">
                  <c:v>381251.86619874742</c:v>
                </c:pt>
                <c:pt idx="2">
                  <c:v>428858.09588706744</c:v>
                </c:pt>
                <c:pt idx="3">
                  <c:v>476464.32557538745</c:v>
                </c:pt>
              </c:numCache>
            </c:numRef>
          </c:yVal>
          <c:smooth val="0"/>
          <c:extLst xmlns:c16r2="http://schemas.microsoft.com/office/drawing/2015/06/chart">
            <c:ext xmlns:c16="http://schemas.microsoft.com/office/drawing/2014/chart" uri="{C3380CC4-5D6E-409C-BE32-E72D297353CC}">
              <c16:uniqueId val="{00000000-CAF8-4F35-A580-C17C6AD9DC1B}"/>
            </c:ext>
          </c:extLst>
        </c:ser>
        <c:ser>
          <c:idx val="2"/>
          <c:order val="1"/>
          <c:tx>
            <c:v>Ingresos totales</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'[1]Punto de equilibrio'!$C$58:$F$58</c:f>
              <c:numCache>
                <c:formatCode>General</c:formatCode>
                <c:ptCount val="4"/>
                <c:pt idx="0">
                  <c:v>200</c:v>
                </c:pt>
                <c:pt idx="1">
                  <c:v>300</c:v>
                </c:pt>
                <c:pt idx="2">
                  <c:v>400</c:v>
                </c:pt>
                <c:pt idx="3">
                  <c:v>500</c:v>
                </c:pt>
              </c:numCache>
            </c:numRef>
          </c:xVal>
          <c:yVal>
            <c:numRef>
              <c:f>'[1]Punto de equilibrio'!$C$65:$F$65</c:f>
              <c:numCache>
                <c:formatCode>_("$"* #,##0.00_);_("$"* \(#,##0.00\);_("$"* "-"??_);_(@_)</c:formatCode>
                <c:ptCount val="4"/>
                <c:pt idx="0">
                  <c:v>95184.968489572493</c:v>
                </c:pt>
                <c:pt idx="1">
                  <c:v>261994.04130125244</c:v>
                </c:pt>
                <c:pt idx="2">
                  <c:v>428803.11411293247</c:v>
                </c:pt>
                <c:pt idx="3">
                  <c:v>595612.18692461238</c:v>
                </c:pt>
              </c:numCache>
            </c:numRef>
          </c:yVal>
          <c:smooth val="0"/>
          <c:extLst xmlns:c16r2="http://schemas.microsoft.com/office/drawing/2015/06/chart">
            <c:ext xmlns:c16="http://schemas.microsoft.com/office/drawing/2014/chart" uri="{C3380CC4-5D6E-409C-BE32-E72D297353CC}">
              <c16:uniqueId val="{00000001-CAF8-4F35-A580-C17C6AD9DC1B}"/>
            </c:ext>
          </c:extLst>
        </c:ser>
        <c:ser>
          <c:idx val="3"/>
          <c:order val="2"/>
          <c:tx>
            <c:v>Punto de equilibrio</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'[1]Punto de equilibrio'!$F$21:$F$23</c:f>
              <c:numCache>
                <c:formatCode>0.00</c:formatCode>
                <c:ptCount val="3"/>
                <c:pt idx="0">
                  <c:v>400.04612454929293</c:v>
                </c:pt>
              </c:numCache>
            </c:numRef>
          </c:xVal>
          <c:yVal>
            <c:numRef>
              <c:f>'[1]Punto de equilibrio'!$F$24:$F$26</c:f>
              <c:numCache>
                <c:formatCode>General</c:formatCode>
                <c:ptCount val="3"/>
                <c:pt idx="0" formatCode="_(&quot;$&quot;* #,##0.00_);_(&quot;$&quot;* \(#,##0.00\);_(&quot;$&quot;* &quot;-&quot;??_);_(@_)">
                  <c:v>428880.05404594657</c:v>
                </c:pt>
              </c:numCache>
            </c:numRef>
          </c:yVal>
          <c:smooth val="0"/>
          <c:extLst xmlns:c16r2="http://schemas.microsoft.com/office/drawing/2015/06/chart">
            <c:ext xmlns:c16="http://schemas.microsoft.com/office/drawing/2014/chart" uri="{C3380CC4-5D6E-409C-BE32-E72D297353CC}">
              <c16:uniqueId val="{00000002-CAF8-4F35-A580-C17C6AD9DC1B}"/>
            </c:ext>
          </c:extLst>
        </c:ser>
        <c:ser>
          <c:idx val="0"/>
          <c:order val="3"/>
          <c:tx>
            <c:v>Costos fijos</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'[1]Punto de equilibrio'!$G$58:$J$58</c:f>
              <c:numCache>
                <c:formatCode>General</c:formatCode>
                <c:ptCount val="4"/>
                <c:pt idx="0">
                  <c:v>200</c:v>
                </c:pt>
                <c:pt idx="1">
                  <c:v>300</c:v>
                </c:pt>
                <c:pt idx="2">
                  <c:v>400</c:v>
                </c:pt>
                <c:pt idx="3">
                  <c:v>500</c:v>
                </c:pt>
              </c:numCache>
            </c:numRef>
          </c:xVal>
          <c:yVal>
            <c:numRef>
              <c:f>'[1]Punto de equilibrio'!$K$65:$N$65</c:f>
              <c:numCache>
                <c:formatCode>"$"#,##0.00</c:formatCode>
                <c:ptCount val="4"/>
                <c:pt idx="0">
                  <c:v>238433.17713378745</c:v>
                </c:pt>
                <c:pt idx="1">
                  <c:v>238433.17713378745</c:v>
                </c:pt>
                <c:pt idx="2">
                  <c:v>238433.17713378745</c:v>
                </c:pt>
                <c:pt idx="3">
                  <c:v>238433.17713378745</c:v>
                </c:pt>
              </c:numCache>
            </c:numRef>
          </c:yVal>
          <c:smooth val="0"/>
          <c:extLst xmlns:c16r2="http://schemas.microsoft.com/office/drawing/2015/06/chart">
            <c:ext xmlns:c16="http://schemas.microsoft.com/office/drawing/2014/chart" uri="{C3380CC4-5D6E-409C-BE32-E72D297353CC}">
              <c16:uniqueId val="{00000003-CAF8-4F35-A580-C17C6AD9DC1B}"/>
            </c:ext>
          </c:extLst>
        </c:ser>
        <c:dLbls>
          <c:showLegendKey val="0"/>
          <c:showVal val="0"/>
          <c:showCatName val="0"/>
          <c:showSerName val="0"/>
          <c:showPercent val="0"/>
          <c:showBubbleSize val="0"/>
        </c:dLbls>
        <c:axId val="-1674645824"/>
        <c:axId val="-1674643648"/>
      </c:scatterChart>
      <c:valAx>
        <c:axId val="-16746458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Cantidad Q</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74643648"/>
        <c:crosses val="autoZero"/>
        <c:crossBetween val="midCat"/>
      </c:valAx>
      <c:valAx>
        <c:axId val="-1674643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Ingresos/Costos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74645824"/>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tx>
            <c:v>Costos totales</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'[1]Punto de equilibrio'!$G$58:$J$58</c:f>
              <c:numCache>
                <c:formatCode>General</c:formatCode>
                <c:ptCount val="4"/>
                <c:pt idx="0">
                  <c:v>200</c:v>
                </c:pt>
                <c:pt idx="1">
                  <c:v>300</c:v>
                </c:pt>
                <c:pt idx="2">
                  <c:v>400</c:v>
                </c:pt>
                <c:pt idx="3">
                  <c:v>500</c:v>
                </c:pt>
              </c:numCache>
            </c:numRef>
          </c:xVal>
          <c:yVal>
            <c:numRef>
              <c:f>'[1]Punto de equilibrio'!$G$66:$J$66</c:f>
              <c:numCache>
                <c:formatCode>"$"#,##0.00</c:formatCode>
                <c:ptCount val="4"/>
                <c:pt idx="0">
                  <c:v>360325.22657049604</c:v>
                </c:pt>
                <c:pt idx="1">
                  <c:v>411739.95463388163</c:v>
                </c:pt>
                <c:pt idx="2">
                  <c:v>463154.68269726727</c:v>
                </c:pt>
                <c:pt idx="3">
                  <c:v>514569.41076065286</c:v>
                </c:pt>
              </c:numCache>
            </c:numRef>
          </c:yVal>
          <c:smooth val="0"/>
          <c:extLst xmlns:c16r2="http://schemas.microsoft.com/office/drawing/2015/06/chart">
            <c:ext xmlns:c16="http://schemas.microsoft.com/office/drawing/2014/chart" uri="{C3380CC4-5D6E-409C-BE32-E72D297353CC}">
              <c16:uniqueId val="{00000000-8D3E-426B-8E57-D4F0F7490668}"/>
            </c:ext>
          </c:extLst>
        </c:ser>
        <c:ser>
          <c:idx val="2"/>
          <c:order val="1"/>
          <c:tx>
            <c:v>Ingresos totales</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'[1]Punto de equilibrio'!$C$58:$F$58</c:f>
              <c:numCache>
                <c:formatCode>General</c:formatCode>
                <c:ptCount val="4"/>
                <c:pt idx="0">
                  <c:v>200</c:v>
                </c:pt>
                <c:pt idx="1">
                  <c:v>300</c:v>
                </c:pt>
                <c:pt idx="2">
                  <c:v>400</c:v>
                </c:pt>
                <c:pt idx="3">
                  <c:v>500</c:v>
                </c:pt>
              </c:numCache>
            </c:numRef>
          </c:xVal>
          <c:yVal>
            <c:numRef>
              <c:f>'[1]Punto de equilibrio'!$C$66:$F$66</c:f>
              <c:numCache>
                <c:formatCode>_("$"* #,##0.00_);_("$"* \(#,##0.00\);_("$"* "-"??_);_(@_)</c:formatCode>
                <c:ptCount val="4"/>
                <c:pt idx="0">
                  <c:v>89946.908679503831</c:v>
                </c:pt>
                <c:pt idx="1">
                  <c:v>263668.24824111816</c:v>
                </c:pt>
                <c:pt idx="2">
                  <c:v>437389.58780273248</c:v>
                </c:pt>
                <c:pt idx="3">
                  <c:v>611110.92736434692</c:v>
                </c:pt>
              </c:numCache>
            </c:numRef>
          </c:yVal>
          <c:smooth val="0"/>
          <c:extLst xmlns:c16r2="http://schemas.microsoft.com/office/drawing/2015/06/chart">
            <c:ext xmlns:c16="http://schemas.microsoft.com/office/drawing/2014/chart" uri="{C3380CC4-5D6E-409C-BE32-E72D297353CC}">
              <c16:uniqueId val="{00000001-8D3E-426B-8E57-D4F0F7490668}"/>
            </c:ext>
          </c:extLst>
        </c:ser>
        <c:ser>
          <c:idx val="3"/>
          <c:order val="2"/>
          <c:tx>
            <c:v>Punto de equilibrio</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'[1]Punto de equilibrio'!$L$21:$L$23</c:f>
              <c:numCache>
                <c:formatCode>0.00</c:formatCode>
                <c:ptCount val="3"/>
                <c:pt idx="0">
                  <c:v>421.0659870132269</c:v>
                </c:pt>
              </c:numCache>
            </c:numRef>
          </c:xVal>
          <c:yVal>
            <c:numRef>
              <c:f>'[1]Punto de equilibrio'!$L$24:$L$26</c:f>
              <c:numCache>
                <c:formatCode>General</c:formatCode>
                <c:ptCount val="3"/>
                <c:pt idx="0" formatCode="_(&quot;$&quot;* #,##0.00_);_(&quot;$&quot;* \(#,##0.00\);_(&quot;$&quot;* &quot;-&quot;??_);_(@_)">
                  <c:v>473985.70263398602</c:v>
                </c:pt>
              </c:numCache>
            </c:numRef>
          </c:yVal>
          <c:smooth val="0"/>
          <c:extLst xmlns:c16r2="http://schemas.microsoft.com/office/drawing/2015/06/chart">
            <c:ext xmlns:c16="http://schemas.microsoft.com/office/drawing/2014/chart" uri="{C3380CC4-5D6E-409C-BE32-E72D297353CC}">
              <c16:uniqueId val="{00000002-8D3E-426B-8E57-D4F0F7490668}"/>
            </c:ext>
          </c:extLst>
        </c:ser>
        <c:ser>
          <c:idx val="0"/>
          <c:order val="3"/>
          <c:tx>
            <c:v>Costos fijos</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'[1]Punto de equilibrio'!$G$58:$J$58</c:f>
              <c:numCache>
                <c:formatCode>General</c:formatCode>
                <c:ptCount val="4"/>
                <c:pt idx="0">
                  <c:v>200</c:v>
                </c:pt>
                <c:pt idx="1">
                  <c:v>300</c:v>
                </c:pt>
                <c:pt idx="2">
                  <c:v>400</c:v>
                </c:pt>
                <c:pt idx="3">
                  <c:v>500</c:v>
                </c:pt>
              </c:numCache>
            </c:numRef>
          </c:xVal>
          <c:yVal>
            <c:numRef>
              <c:f>'[1]Punto de equilibrio'!$K$66:$N$66</c:f>
              <c:numCache>
                <c:formatCode>"$"#,##0.00</c:formatCode>
                <c:ptCount val="4"/>
                <c:pt idx="0">
                  <c:v>257495.77044372485</c:v>
                </c:pt>
                <c:pt idx="1">
                  <c:v>257495.77044372485</c:v>
                </c:pt>
                <c:pt idx="2">
                  <c:v>257495.77044372485</c:v>
                </c:pt>
                <c:pt idx="3">
                  <c:v>257495.77044372485</c:v>
                </c:pt>
              </c:numCache>
            </c:numRef>
          </c:yVal>
          <c:smooth val="0"/>
          <c:extLst xmlns:c16r2="http://schemas.microsoft.com/office/drawing/2015/06/chart">
            <c:ext xmlns:c16="http://schemas.microsoft.com/office/drawing/2014/chart" uri="{C3380CC4-5D6E-409C-BE32-E72D297353CC}">
              <c16:uniqueId val="{00000003-8D3E-426B-8E57-D4F0F7490668}"/>
            </c:ext>
          </c:extLst>
        </c:ser>
        <c:dLbls>
          <c:showLegendKey val="0"/>
          <c:showVal val="0"/>
          <c:showCatName val="0"/>
          <c:showSerName val="0"/>
          <c:showPercent val="0"/>
          <c:showBubbleSize val="0"/>
        </c:dLbls>
        <c:axId val="-1354334288"/>
        <c:axId val="-1354337552"/>
      </c:scatterChart>
      <c:valAx>
        <c:axId val="-13543342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Cantidad Q</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354337552"/>
        <c:crosses val="autoZero"/>
        <c:crossBetween val="midCat"/>
      </c:valAx>
      <c:valAx>
        <c:axId val="-1354337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Ingresos/Costos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354334288"/>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tx>
            <c:v>Costos totales</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'[1]Punto de equilibrio'!$G$58:$J$58</c:f>
              <c:numCache>
                <c:formatCode>General</c:formatCode>
                <c:ptCount val="4"/>
                <c:pt idx="0">
                  <c:v>200</c:v>
                </c:pt>
                <c:pt idx="1">
                  <c:v>300</c:v>
                </c:pt>
                <c:pt idx="2">
                  <c:v>400</c:v>
                </c:pt>
                <c:pt idx="3">
                  <c:v>500</c:v>
                </c:pt>
              </c:numCache>
            </c:numRef>
          </c:xVal>
          <c:yVal>
            <c:numRef>
              <c:f>'[1]Punto de equilibrio'!$G$67:$J$67</c:f>
              <c:numCache>
                <c:formatCode>"$"#,##0.00</c:formatCode>
                <c:ptCount val="4"/>
                <c:pt idx="0">
                  <c:v>389138.58079233178</c:v>
                </c:pt>
                <c:pt idx="1">
                  <c:v>444666.48710078822</c:v>
                </c:pt>
                <c:pt idx="2">
                  <c:v>500194.39340924466</c:v>
                </c:pt>
                <c:pt idx="3">
                  <c:v>555722.29971770104</c:v>
                </c:pt>
              </c:numCache>
            </c:numRef>
          </c:yVal>
          <c:smooth val="0"/>
          <c:extLst xmlns:c16r2="http://schemas.microsoft.com/office/drawing/2015/06/chart">
            <c:ext xmlns:c16="http://schemas.microsoft.com/office/drawing/2014/chart" uri="{C3380CC4-5D6E-409C-BE32-E72D297353CC}">
              <c16:uniqueId val="{00000000-B17B-481B-941E-1D600BB09278}"/>
            </c:ext>
          </c:extLst>
        </c:ser>
        <c:ser>
          <c:idx val="2"/>
          <c:order val="1"/>
          <c:tx>
            <c:v>Ingresos totales</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'[1]Punto de equilibrio'!$C$58:$F$58</c:f>
              <c:numCache>
                <c:formatCode>General</c:formatCode>
                <c:ptCount val="4"/>
                <c:pt idx="0">
                  <c:v>200</c:v>
                </c:pt>
                <c:pt idx="1">
                  <c:v>300</c:v>
                </c:pt>
                <c:pt idx="2">
                  <c:v>400</c:v>
                </c:pt>
                <c:pt idx="3">
                  <c:v>500</c:v>
                </c:pt>
              </c:numCache>
            </c:numRef>
          </c:xVal>
          <c:yVal>
            <c:numRef>
              <c:f>'[1]Punto de equilibrio'!$C$67:$F$67</c:f>
              <c:numCache>
                <c:formatCode>_("$"* #,##0.00_);_("$"* \(#,##0.00\);_("$"* "-"??_);_(@_)</c:formatCode>
                <c:ptCount val="4"/>
                <c:pt idx="0">
                  <c:v>83647.161220168055</c:v>
                </c:pt>
                <c:pt idx="1">
                  <c:v>264512.12591796153</c:v>
                </c:pt>
                <c:pt idx="2">
                  <c:v>445377.09061575501</c:v>
                </c:pt>
                <c:pt idx="3">
                  <c:v>626242.05531354854</c:v>
                </c:pt>
              </c:numCache>
            </c:numRef>
          </c:yVal>
          <c:smooth val="0"/>
          <c:extLst xmlns:c16r2="http://schemas.microsoft.com/office/drawing/2015/06/chart">
            <c:ext xmlns:c16="http://schemas.microsoft.com/office/drawing/2014/chart" uri="{C3380CC4-5D6E-409C-BE32-E72D297353CC}">
              <c16:uniqueId val="{00000001-B17B-481B-941E-1D600BB09278}"/>
            </c:ext>
          </c:extLst>
        </c:ser>
        <c:ser>
          <c:idx val="3"/>
          <c:order val="2"/>
          <c:tx>
            <c:v>Punto de equilibrio</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'[1]Punto de equilibrio'!$R$21:$R$23</c:f>
              <c:numCache>
                <c:formatCode>0.00</c:formatCode>
                <c:ptCount val="3"/>
                <c:pt idx="0">
                  <c:v>443.73590979230545</c:v>
                </c:pt>
              </c:numCache>
            </c:numRef>
          </c:xVal>
          <c:yVal>
            <c:numRef>
              <c:f>'[1]Punto de equilibrio'!$R$24:$R$26</c:f>
              <c:numCache>
                <c:formatCode>General</c:formatCode>
                <c:ptCount val="3"/>
                <c:pt idx="0" formatCode="_(&quot;$&quot;* #,##0.00_);_(&quot;$&quot;* \(#,##0.00\);_(&quot;$&quot;* &quot;-&quot;??_);_(@_)">
                  <c:v>524480.02842186706</c:v>
                </c:pt>
              </c:numCache>
            </c:numRef>
          </c:yVal>
          <c:smooth val="0"/>
          <c:extLst xmlns:c16r2="http://schemas.microsoft.com/office/drawing/2015/06/chart">
            <c:ext xmlns:c16="http://schemas.microsoft.com/office/drawing/2014/chart" uri="{C3380CC4-5D6E-409C-BE32-E72D297353CC}">
              <c16:uniqueId val="{00000002-B17B-481B-941E-1D600BB09278}"/>
            </c:ext>
          </c:extLst>
        </c:ser>
        <c:ser>
          <c:idx val="0"/>
          <c:order val="3"/>
          <c:tx>
            <c:v>Costos fijos</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'[1]Punto de equilibrio'!$G$58:$J$58</c:f>
              <c:numCache>
                <c:formatCode>General</c:formatCode>
                <c:ptCount val="4"/>
                <c:pt idx="0">
                  <c:v>200</c:v>
                </c:pt>
                <c:pt idx="1">
                  <c:v>300</c:v>
                </c:pt>
                <c:pt idx="2">
                  <c:v>400</c:v>
                </c:pt>
                <c:pt idx="3">
                  <c:v>500</c:v>
                </c:pt>
              </c:numCache>
            </c:numRef>
          </c:xVal>
          <c:yVal>
            <c:numRef>
              <c:f>'[1]Punto de equilibrio'!$K$67:$N$67</c:f>
              <c:numCache>
                <c:formatCode>"$"#,##0.00</c:formatCode>
                <c:ptCount val="4"/>
                <c:pt idx="0">
                  <c:v>278082.7681754189</c:v>
                </c:pt>
                <c:pt idx="1">
                  <c:v>278082.7681754189</c:v>
                </c:pt>
                <c:pt idx="2">
                  <c:v>278082.7681754189</c:v>
                </c:pt>
                <c:pt idx="3">
                  <c:v>278082.7681754189</c:v>
                </c:pt>
              </c:numCache>
            </c:numRef>
          </c:yVal>
          <c:smooth val="0"/>
          <c:extLst xmlns:c16r2="http://schemas.microsoft.com/office/drawing/2015/06/chart">
            <c:ext xmlns:c16="http://schemas.microsoft.com/office/drawing/2014/chart" uri="{C3380CC4-5D6E-409C-BE32-E72D297353CC}">
              <c16:uniqueId val="{00000003-B17B-481B-941E-1D600BB09278}"/>
            </c:ext>
          </c:extLst>
        </c:ser>
        <c:dLbls>
          <c:showLegendKey val="0"/>
          <c:showVal val="0"/>
          <c:showCatName val="0"/>
          <c:showSerName val="0"/>
          <c:showPercent val="0"/>
          <c:showBubbleSize val="0"/>
        </c:dLbls>
        <c:axId val="-1354335920"/>
        <c:axId val="-1354345712"/>
      </c:scatterChart>
      <c:valAx>
        <c:axId val="-13543359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Cantidad Q</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354345712"/>
        <c:crosses val="autoZero"/>
        <c:crossBetween val="midCat"/>
      </c:valAx>
      <c:valAx>
        <c:axId val="-1354345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Ingresos/Costos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354335920"/>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Datos!A1"/><Relationship Id="rId3" Type="http://schemas.openxmlformats.org/officeDocument/2006/relationships/image" Target="../media/image2.png"/><Relationship Id="rId7" Type="http://schemas.openxmlformats.org/officeDocument/2006/relationships/hyperlink" Target="#Objetivo!A1"/><Relationship Id="rId2" Type="http://schemas.openxmlformats.org/officeDocument/2006/relationships/image" Target="../media/image1.png"/><Relationship Id="rId1" Type="http://schemas.openxmlformats.org/officeDocument/2006/relationships/hyperlink" Target="#Fundamentos!A1"/><Relationship Id="rId6" Type="http://schemas.openxmlformats.org/officeDocument/2006/relationships/image" Target="../media/image4.jpeg"/><Relationship Id="rId5" Type="http://schemas.openxmlformats.org/officeDocument/2006/relationships/image" Target="../media/image3.png"/><Relationship Id="rId10" Type="http://schemas.openxmlformats.org/officeDocument/2006/relationships/hyperlink" Target="#ME!A1"/><Relationship Id="rId4" Type="http://schemas.openxmlformats.org/officeDocument/2006/relationships/hyperlink" Target="#Portada!A1"/><Relationship Id="rId9" Type="http://schemas.openxmlformats.org/officeDocument/2006/relationships/hyperlink" Target="#EstadosResultados!A1"/></Relationships>
</file>

<file path=xl/drawings/_rels/drawing2.xml.rels><?xml version="1.0" encoding="UTF-8" standalone="yes"?>
<Relationships xmlns="http://schemas.openxmlformats.org/package/2006/relationships"><Relationship Id="rId8" Type="http://schemas.openxmlformats.org/officeDocument/2006/relationships/hyperlink" Target="#Datos!A1"/><Relationship Id="rId3" Type="http://schemas.openxmlformats.org/officeDocument/2006/relationships/image" Target="../media/image7.tmp"/><Relationship Id="rId7" Type="http://schemas.openxmlformats.org/officeDocument/2006/relationships/hyperlink" Target="#Objetivo!A1"/><Relationship Id="rId2" Type="http://schemas.openxmlformats.org/officeDocument/2006/relationships/image" Target="../media/image6.tmp"/><Relationship Id="rId1" Type="http://schemas.openxmlformats.org/officeDocument/2006/relationships/image" Target="../media/image5.jpeg"/><Relationship Id="rId6" Type="http://schemas.openxmlformats.org/officeDocument/2006/relationships/image" Target="../media/image3.png"/><Relationship Id="rId5" Type="http://schemas.openxmlformats.org/officeDocument/2006/relationships/hyperlink" Target="#Portada!A1"/><Relationship Id="rId10" Type="http://schemas.openxmlformats.org/officeDocument/2006/relationships/hyperlink" Target="#ME!A1"/><Relationship Id="rId4" Type="http://schemas.openxmlformats.org/officeDocument/2006/relationships/hyperlink" Target="#Fundamentos!A1"/><Relationship Id="rId9" Type="http://schemas.openxmlformats.org/officeDocument/2006/relationships/hyperlink" Target="#EstadosResultados!A1"/></Relationships>
</file>

<file path=xl/drawings/_rels/drawing3.xml.rels><?xml version="1.0" encoding="UTF-8" standalone="yes"?>
<Relationships xmlns="http://schemas.openxmlformats.org/package/2006/relationships"><Relationship Id="rId8" Type="http://schemas.openxmlformats.org/officeDocument/2006/relationships/hyperlink" Target="#ME!A1"/><Relationship Id="rId3" Type="http://schemas.openxmlformats.org/officeDocument/2006/relationships/hyperlink" Target="#Portada!A1"/><Relationship Id="rId7" Type="http://schemas.openxmlformats.org/officeDocument/2006/relationships/hyperlink" Target="#EstadosResultados!A1"/><Relationship Id="rId2" Type="http://schemas.openxmlformats.org/officeDocument/2006/relationships/hyperlink" Target="#Fundamentos!A1"/><Relationship Id="rId1" Type="http://schemas.openxmlformats.org/officeDocument/2006/relationships/image" Target="../media/image8.png"/><Relationship Id="rId6" Type="http://schemas.openxmlformats.org/officeDocument/2006/relationships/hyperlink" Target="#Datos!A1"/><Relationship Id="rId5" Type="http://schemas.openxmlformats.org/officeDocument/2006/relationships/hyperlink" Target="#Objetivo!A1"/><Relationship Id="rId4" Type="http://schemas.openxmlformats.org/officeDocument/2006/relationships/image" Target="../media/image3.png"/></Relationships>
</file>

<file path=xl/drawings/_rels/drawing4.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oneCellAnchor>
    <xdr:from>
      <xdr:col>0</xdr:col>
      <xdr:colOff>330522</xdr:colOff>
      <xdr:row>7</xdr:row>
      <xdr:rowOff>28575</xdr:rowOff>
    </xdr:from>
    <xdr:ext cx="10674011" cy="5186548"/>
    <xdr:sp macro="" textlink="">
      <xdr:nvSpPr>
        <xdr:cNvPr id="14" name="Rectángulo 13">
          <a:extLst>
            <a:ext uri="{FF2B5EF4-FFF2-40B4-BE49-F238E27FC236}">
              <a16:creationId xmlns="" xmlns:a16="http://schemas.microsoft.com/office/drawing/2014/main" id="{AB8F15A6-E857-4799-907F-F96F9DFCF6E6}"/>
            </a:ext>
          </a:extLst>
        </xdr:cNvPr>
        <xdr:cNvSpPr/>
      </xdr:nvSpPr>
      <xdr:spPr>
        <a:xfrm>
          <a:off x="330522" y="1495425"/>
          <a:ext cx="10674011" cy="5186548"/>
        </a:xfrm>
        <a:prstGeom prst="rect">
          <a:avLst/>
        </a:prstGeom>
        <a:noFill/>
      </xdr:spPr>
      <xdr:txBody>
        <a:bodyPr wrap="none" lIns="91440" tIns="45720" rIns="91440" bIns="45720">
          <a:spAutoFit/>
        </a:bodyPr>
        <a:lstStyle/>
        <a:p>
          <a:pPr algn="ctr"/>
          <a:r>
            <a:rPr lang="es-ES" sz="4800" b="0" cap="none" spc="0" baseline="0">
              <a:ln w="9525">
                <a:solidFill>
                  <a:sysClr val="windowText" lastClr="000000"/>
                </a:solidFill>
                <a:prstDash val="solid"/>
              </a:ln>
              <a:solidFill>
                <a:schemeClr val="tx1"/>
              </a:solidFill>
              <a:effectLst>
                <a:outerShdw blurRad="50800" dist="38100" dir="2700000" algn="tl" rotWithShape="0">
                  <a:prstClr val="black">
                    <a:alpha val="40000"/>
                  </a:prstClr>
                </a:outerShdw>
              </a:effectLst>
              <a:latin typeface="+mn-lt"/>
            </a:rPr>
            <a:t>Instituto Politecnico Nacional </a:t>
          </a:r>
        </a:p>
        <a:p>
          <a:pPr algn="ctr"/>
          <a:r>
            <a:rPr lang="es-ES" sz="4400" b="0" cap="none" spc="0" baseline="0">
              <a:ln w="9525">
                <a:solidFill>
                  <a:sysClr val="windowText" lastClr="000000"/>
                </a:solidFill>
                <a:prstDash val="solid"/>
              </a:ln>
              <a:solidFill>
                <a:schemeClr val="tx1"/>
              </a:solidFill>
              <a:effectLst>
                <a:outerShdw blurRad="50800" dist="38100" dir="2700000" algn="tl" rotWithShape="0">
                  <a:prstClr val="black">
                    <a:alpha val="40000"/>
                  </a:prstClr>
                </a:outerShdw>
              </a:effectLst>
              <a:latin typeface="+mn-lt"/>
            </a:rPr>
            <a:t>Escuela Superior de Computo</a:t>
          </a:r>
        </a:p>
        <a:p>
          <a:pPr algn="ctr"/>
          <a:r>
            <a:rPr lang="es-ES" sz="4000" b="0" cap="none" spc="0" baseline="0">
              <a:ln w="9525">
                <a:solidFill>
                  <a:sysClr val="windowText" lastClr="000000"/>
                </a:solidFill>
                <a:prstDash val="solid"/>
              </a:ln>
              <a:solidFill>
                <a:schemeClr val="tx1"/>
              </a:solidFill>
              <a:effectLst>
                <a:outerShdw blurRad="50800" dist="38100" dir="2700000" algn="tl" rotWithShape="0">
                  <a:prstClr val="black">
                    <a:alpha val="40000"/>
                  </a:prstClr>
                </a:outerShdw>
              </a:effectLst>
              <a:latin typeface="+mn-lt"/>
            </a:rPr>
            <a:t>Administracion Financiera</a:t>
          </a:r>
        </a:p>
        <a:p>
          <a:pPr algn="ctr"/>
          <a:endParaRPr lang="es-ES" sz="4800" b="0" cap="none" spc="0" baseline="0">
            <a:ln w="9525">
              <a:solidFill>
                <a:sysClr val="windowText" lastClr="000000"/>
              </a:solidFill>
              <a:prstDash val="solid"/>
            </a:ln>
            <a:solidFill>
              <a:schemeClr val="tx1"/>
            </a:solidFill>
            <a:effectLst>
              <a:outerShdw blurRad="50800" dist="38100" dir="2700000" algn="tl" rotWithShape="0">
                <a:prstClr val="black">
                  <a:alpha val="40000"/>
                </a:prstClr>
              </a:outerShdw>
            </a:effectLst>
            <a:latin typeface="+mn-lt"/>
          </a:endParaRPr>
        </a:p>
        <a:p>
          <a:pPr algn="r"/>
          <a:r>
            <a:rPr lang="es-ES" sz="4800" b="0" cap="none" spc="0" baseline="0">
              <a:ln w="9525">
                <a:solidFill>
                  <a:sysClr val="windowText" lastClr="000000"/>
                </a:solidFill>
                <a:prstDash val="solid"/>
              </a:ln>
              <a:solidFill>
                <a:schemeClr val="tx1"/>
              </a:solidFill>
              <a:effectLst>
                <a:outerShdw blurRad="50800" dist="38100" dir="2700000" algn="tl" rotWithShape="0">
                  <a:prstClr val="black">
                    <a:alpha val="40000"/>
                  </a:prstClr>
                </a:outerShdw>
              </a:effectLst>
              <a:latin typeface="+mn-lt"/>
            </a:rPr>
            <a:t>Practica 06 </a:t>
          </a:r>
        </a:p>
        <a:p>
          <a:pPr algn="r"/>
          <a:r>
            <a:rPr lang="es-ES" sz="4800" b="1" cap="none" spc="0" baseline="0">
              <a:ln w="9525">
                <a:solidFill>
                  <a:sysClr val="windowText" lastClr="000000"/>
                </a:solidFill>
                <a:prstDash val="solid"/>
              </a:ln>
              <a:solidFill>
                <a:schemeClr val="tx1"/>
              </a:solidFill>
              <a:effectLst>
                <a:outerShdw blurRad="50800" dist="38100" dir="2700000" algn="tl" rotWithShape="0">
                  <a:prstClr val="black">
                    <a:alpha val="40000"/>
                  </a:prstClr>
                </a:outerShdw>
              </a:effectLst>
              <a:latin typeface="+mn-lt"/>
            </a:rPr>
            <a:t>Evaluación de un </a:t>
          </a:r>
          <a:br>
            <a:rPr lang="es-ES" sz="4800" b="1" cap="none" spc="0" baseline="0">
              <a:ln w="9525">
                <a:solidFill>
                  <a:sysClr val="windowText" lastClr="000000"/>
                </a:solidFill>
                <a:prstDash val="solid"/>
              </a:ln>
              <a:solidFill>
                <a:schemeClr val="tx1"/>
              </a:solidFill>
              <a:effectLst>
                <a:outerShdw blurRad="50800" dist="38100" dir="2700000" algn="tl" rotWithShape="0">
                  <a:prstClr val="black">
                    <a:alpha val="40000"/>
                  </a:prstClr>
                </a:outerShdw>
              </a:effectLst>
              <a:latin typeface="+mn-lt"/>
            </a:rPr>
          </a:br>
          <a:r>
            <a:rPr lang="es-ES" sz="4800" b="1" cap="none" spc="0" baseline="0">
              <a:ln w="9525">
                <a:solidFill>
                  <a:sysClr val="windowText" lastClr="000000"/>
                </a:solidFill>
                <a:prstDash val="solid"/>
              </a:ln>
              <a:solidFill>
                <a:schemeClr val="tx1"/>
              </a:solidFill>
              <a:effectLst>
                <a:outerShdw blurRad="50800" dist="38100" dir="2700000" algn="tl" rotWithShape="0">
                  <a:prstClr val="black">
                    <a:alpha val="40000"/>
                  </a:prstClr>
                </a:outerShdw>
              </a:effectLst>
              <a:latin typeface="+mn-lt"/>
            </a:rPr>
            <a:t>proyecto de inversión </a:t>
          </a:r>
          <a:endParaRPr lang="es-ES" sz="4800" b="1" cap="none" spc="0">
            <a:ln w="9525">
              <a:solidFill>
                <a:sysClr val="windowText" lastClr="000000"/>
              </a:solidFill>
              <a:prstDash val="solid"/>
            </a:ln>
            <a:solidFill>
              <a:schemeClr val="tx1"/>
            </a:solidFill>
            <a:effectLst>
              <a:outerShdw blurRad="50800" dist="38100" dir="2700000" algn="tl" rotWithShape="0">
                <a:prstClr val="black">
                  <a:alpha val="40000"/>
                </a:prstClr>
              </a:outerShdw>
            </a:effectLst>
            <a:latin typeface="+mn-lt"/>
          </a:endParaRPr>
        </a:p>
      </xdr:txBody>
    </xdr:sp>
    <xdr:clientData/>
  </xdr:oneCellAnchor>
  <xdr:twoCellAnchor>
    <xdr:from>
      <xdr:col>3</xdr:col>
      <xdr:colOff>835715</xdr:colOff>
      <xdr:row>1</xdr:row>
      <xdr:rowOff>69575</xdr:rowOff>
    </xdr:from>
    <xdr:to>
      <xdr:col>6</xdr:col>
      <xdr:colOff>110435</xdr:colOff>
      <xdr:row>5</xdr:row>
      <xdr:rowOff>40999</xdr:rowOff>
    </xdr:to>
    <xdr:sp macro="" textlink="">
      <xdr:nvSpPr>
        <xdr:cNvPr id="16" name="CuadroTexto 15">
          <a:hlinkClick xmlns:r="http://schemas.openxmlformats.org/officeDocument/2006/relationships" r:id="rId1"/>
          <a:extLst>
            <a:ext uri="{FF2B5EF4-FFF2-40B4-BE49-F238E27FC236}">
              <a16:creationId xmlns="" xmlns:a16="http://schemas.microsoft.com/office/drawing/2014/main" id="{FCA62E32-548A-4EFA-9FEB-9BB951A90DBE}"/>
            </a:ext>
          </a:extLst>
        </xdr:cNvPr>
        <xdr:cNvSpPr txBox="1"/>
      </xdr:nvSpPr>
      <xdr:spPr>
        <a:xfrm>
          <a:off x="3350315" y="279125"/>
          <a:ext cx="1789320" cy="809624"/>
        </a:xfrm>
        <a:prstGeom prst="rect">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ctr"/>
        <a:lstStyle/>
        <a:p>
          <a:pPr algn="ctr"/>
          <a:r>
            <a:rPr lang="es-MX" sz="1800">
              <a:solidFill>
                <a:schemeClr val="tx1"/>
              </a:solidFill>
              <a:latin typeface="Segoe UI Semibold" panose="020B0702040204020203" pitchFamily="34" charset="0"/>
              <a:cs typeface="Segoe UI Semibold" panose="020B0702040204020203" pitchFamily="34" charset="0"/>
            </a:rPr>
            <a:t>Fundamentos</a:t>
          </a:r>
        </a:p>
      </xdr:txBody>
    </xdr:sp>
    <xdr:clientData/>
  </xdr:twoCellAnchor>
  <xdr:twoCellAnchor editAs="oneCell">
    <xdr:from>
      <xdr:col>0</xdr:col>
      <xdr:colOff>0</xdr:colOff>
      <xdr:row>6</xdr:row>
      <xdr:rowOff>47625</xdr:rowOff>
    </xdr:from>
    <xdr:to>
      <xdr:col>2</xdr:col>
      <xdr:colOff>325020</xdr:colOff>
      <xdr:row>16</xdr:row>
      <xdr:rowOff>123825</xdr:rowOff>
    </xdr:to>
    <xdr:pic>
      <xdr:nvPicPr>
        <xdr:cNvPr id="17" name="Imagen 16" descr="Resultado de imagen para ipn logo pn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1304925"/>
          <a:ext cx="1849020" cy="1981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123825</xdr:colOff>
      <xdr:row>6</xdr:row>
      <xdr:rowOff>104775</xdr:rowOff>
    </xdr:from>
    <xdr:to>
      <xdr:col>15</xdr:col>
      <xdr:colOff>123825</xdr:colOff>
      <xdr:row>21</xdr:row>
      <xdr:rowOff>104775</xdr:rowOff>
    </xdr:to>
    <xdr:pic>
      <xdr:nvPicPr>
        <xdr:cNvPr id="18" name="Imagen 17" descr="Resultado de imagen para escom 2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182225" y="1362075"/>
          <a:ext cx="2286000" cy="285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10</xdr:col>
      <xdr:colOff>156072</xdr:colOff>
      <xdr:row>46</xdr:row>
      <xdr:rowOff>155575</xdr:rowOff>
    </xdr:from>
    <xdr:ext cx="3956981" cy="1219373"/>
    <xdr:sp macro="" textlink="">
      <xdr:nvSpPr>
        <xdr:cNvPr id="19" name="Rectángulo 18">
          <a:extLst>
            <a:ext uri="{FF2B5EF4-FFF2-40B4-BE49-F238E27FC236}">
              <a16:creationId xmlns="" xmlns:a16="http://schemas.microsoft.com/office/drawing/2014/main" id="{AB8F15A6-E857-4799-907F-F96F9DFCF6E6}"/>
            </a:ext>
          </a:extLst>
        </xdr:cNvPr>
        <xdr:cNvSpPr/>
      </xdr:nvSpPr>
      <xdr:spPr>
        <a:xfrm>
          <a:off x="7776072" y="8918575"/>
          <a:ext cx="3956981" cy="1219373"/>
        </a:xfrm>
        <a:prstGeom prst="rect">
          <a:avLst/>
        </a:prstGeom>
        <a:noFill/>
      </xdr:spPr>
      <xdr:txBody>
        <a:bodyPr wrap="none" lIns="91440" tIns="45720" rIns="91440" bIns="45720">
          <a:spAutoFit/>
        </a:bodyPr>
        <a:lstStyle/>
        <a:p>
          <a:pPr algn="ctr"/>
          <a:r>
            <a:rPr lang="es-ES" sz="2400" b="0" cap="none" spc="0" baseline="0">
              <a:ln w="9525">
                <a:solidFill>
                  <a:sysClr val="windowText" lastClr="000000"/>
                </a:solidFill>
                <a:prstDash val="solid"/>
              </a:ln>
              <a:solidFill>
                <a:schemeClr val="tx1"/>
              </a:solidFill>
              <a:effectLst>
                <a:outerShdw blurRad="50800" dist="38100" dir="2700000" algn="tl" rotWithShape="0">
                  <a:prstClr val="black">
                    <a:alpha val="40000"/>
                  </a:prstClr>
                </a:outerShdw>
              </a:effectLst>
              <a:latin typeface="+mn-lt"/>
            </a:rPr>
            <a:t>Creadores:</a:t>
          </a:r>
        </a:p>
        <a:p>
          <a:pPr algn="l"/>
          <a:r>
            <a:rPr lang="es-ES" sz="2400" b="0" cap="none" spc="0" baseline="0">
              <a:ln w="9525">
                <a:solidFill>
                  <a:sysClr val="windowText" lastClr="000000"/>
                </a:solidFill>
                <a:prstDash val="solid"/>
              </a:ln>
              <a:solidFill>
                <a:schemeClr val="tx1"/>
              </a:solidFill>
              <a:effectLst>
                <a:outerShdw blurRad="50800" dist="38100" dir="2700000" algn="tl" rotWithShape="0">
                  <a:prstClr val="black">
                    <a:alpha val="40000"/>
                  </a:prstClr>
                </a:outerShdw>
              </a:effectLst>
              <a:latin typeface="+mn-lt"/>
            </a:rPr>
            <a:t>Oledo Enriquez Gilberto Irving</a:t>
          </a:r>
          <a:br>
            <a:rPr lang="es-ES" sz="2400" b="0" cap="none" spc="0" baseline="0">
              <a:ln w="9525">
                <a:solidFill>
                  <a:sysClr val="windowText" lastClr="000000"/>
                </a:solidFill>
                <a:prstDash val="solid"/>
              </a:ln>
              <a:solidFill>
                <a:schemeClr val="tx1"/>
              </a:solidFill>
              <a:effectLst>
                <a:outerShdw blurRad="50800" dist="38100" dir="2700000" algn="tl" rotWithShape="0">
                  <a:prstClr val="black">
                    <a:alpha val="40000"/>
                  </a:prstClr>
                </a:outerShdw>
              </a:effectLst>
              <a:latin typeface="+mn-lt"/>
            </a:rPr>
          </a:br>
          <a:r>
            <a:rPr lang="es-ES" sz="2400" b="0" cap="none" spc="0" baseline="0">
              <a:ln w="9525">
                <a:solidFill>
                  <a:sysClr val="windowText" lastClr="000000"/>
                </a:solidFill>
                <a:prstDash val="solid"/>
              </a:ln>
              <a:solidFill>
                <a:schemeClr val="tx1"/>
              </a:solidFill>
              <a:effectLst>
                <a:outerShdw blurRad="50800" dist="38100" dir="2700000" algn="tl" rotWithShape="0">
                  <a:prstClr val="black">
                    <a:alpha val="40000"/>
                  </a:prstClr>
                </a:outerShdw>
              </a:effectLst>
              <a:latin typeface="+mn-lt"/>
            </a:rPr>
            <a:t>Raya Tolentino Paola</a:t>
          </a:r>
        </a:p>
      </xdr:txBody>
    </xdr:sp>
    <xdr:clientData/>
  </xdr:oneCellAnchor>
  <xdr:oneCellAnchor>
    <xdr:from>
      <xdr:col>0</xdr:col>
      <xdr:colOff>415710</xdr:colOff>
      <xdr:row>0</xdr:row>
      <xdr:rowOff>177109</xdr:rowOff>
    </xdr:from>
    <xdr:ext cx="1830246" cy="710407"/>
    <xdr:sp macro="" textlink="">
      <xdr:nvSpPr>
        <xdr:cNvPr id="20" name="Rectángulo 19">
          <a:extLst>
            <a:ext uri="{FF2B5EF4-FFF2-40B4-BE49-F238E27FC236}">
              <a16:creationId xmlns="" xmlns:a16="http://schemas.microsoft.com/office/drawing/2014/main" id="{AB8F15A6-E857-4799-907F-F96F9DFCF6E6}"/>
            </a:ext>
          </a:extLst>
        </xdr:cNvPr>
        <xdr:cNvSpPr/>
      </xdr:nvSpPr>
      <xdr:spPr>
        <a:xfrm>
          <a:off x="415710" y="177109"/>
          <a:ext cx="1830246" cy="710407"/>
        </a:xfrm>
        <a:prstGeom prst="rect">
          <a:avLst/>
        </a:prstGeom>
        <a:noFill/>
      </xdr:spPr>
      <xdr:txBody>
        <a:bodyPr wrap="none" lIns="91440" tIns="45720" rIns="91440" bIns="45720">
          <a:noAutofit/>
        </a:bodyPr>
        <a:lstStyle/>
        <a:p>
          <a:pPr algn="r"/>
          <a:r>
            <a:rPr lang="es-ES" sz="4800" b="1" cap="none" spc="0" baseline="0">
              <a:ln w="9525">
                <a:solidFill>
                  <a:sysClr val="windowText" lastClr="000000"/>
                </a:solidFill>
                <a:prstDash val="solid"/>
              </a:ln>
              <a:solidFill>
                <a:schemeClr val="tx1"/>
              </a:solidFill>
              <a:effectLst>
                <a:outerShdw blurRad="50800" dist="38100" dir="2700000" algn="tl" rotWithShape="0">
                  <a:prstClr val="black">
                    <a:alpha val="40000"/>
                  </a:prstClr>
                </a:outerShdw>
              </a:effectLst>
              <a:latin typeface="+mn-lt"/>
            </a:rPr>
            <a:t>MENU</a:t>
          </a:r>
          <a:endParaRPr lang="es-ES" sz="4800" b="1" cap="none" spc="0">
            <a:ln w="9525">
              <a:solidFill>
                <a:sysClr val="windowText" lastClr="000000"/>
              </a:solidFill>
              <a:prstDash val="solid"/>
            </a:ln>
            <a:solidFill>
              <a:schemeClr val="tx1"/>
            </a:solidFill>
            <a:effectLst>
              <a:outerShdw blurRad="50800" dist="38100" dir="2700000" algn="tl" rotWithShape="0">
                <a:prstClr val="black">
                  <a:alpha val="40000"/>
                </a:prstClr>
              </a:outerShdw>
            </a:effectLst>
            <a:latin typeface="+mn-lt"/>
          </a:endParaRPr>
        </a:p>
      </xdr:txBody>
    </xdr:sp>
    <xdr:clientData/>
  </xdr:oneCellAnchor>
  <xdr:twoCellAnchor editAs="oneCell">
    <xdr:from>
      <xdr:col>2</xdr:col>
      <xdr:colOff>575227</xdr:colOff>
      <xdr:row>0</xdr:row>
      <xdr:rowOff>185253</xdr:rowOff>
    </xdr:from>
    <xdr:to>
      <xdr:col>3</xdr:col>
      <xdr:colOff>713226</xdr:colOff>
      <xdr:row>5</xdr:row>
      <xdr:rowOff>132753</xdr:rowOff>
    </xdr:to>
    <xdr:pic>
      <xdr:nvPicPr>
        <xdr:cNvPr id="21" name="Imagen 20">
          <a:hlinkClick xmlns:r="http://schemas.openxmlformats.org/officeDocument/2006/relationships" r:id="rId4"/>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251627" y="185253"/>
          <a:ext cx="899999" cy="900000"/>
        </a:xfrm>
        <a:prstGeom prst="rect">
          <a:avLst/>
        </a:prstGeom>
      </xdr:spPr>
    </xdr:pic>
    <xdr:clientData/>
  </xdr:twoCellAnchor>
  <xdr:twoCellAnchor editAs="oneCell">
    <xdr:from>
      <xdr:col>1</xdr:col>
      <xdr:colOff>374650</xdr:colOff>
      <xdr:row>34</xdr:row>
      <xdr:rowOff>185668</xdr:rowOff>
    </xdr:from>
    <xdr:to>
      <xdr:col>9</xdr:col>
      <xdr:colOff>751648</xdr:colOff>
      <xdr:row>54</xdr:row>
      <xdr:rowOff>20394</xdr:rowOff>
    </xdr:to>
    <xdr:pic>
      <xdr:nvPicPr>
        <xdr:cNvPr id="22" name="Imagen 21" descr="Resultado de imagen para evaluacion de proyectos"/>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136650" y="6662668"/>
          <a:ext cx="6472998" cy="3644726"/>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xdr:from>
      <xdr:col>6</xdr:col>
      <xdr:colOff>215072</xdr:colOff>
      <xdr:row>1</xdr:row>
      <xdr:rowOff>83932</xdr:rowOff>
    </xdr:from>
    <xdr:to>
      <xdr:col>8</xdr:col>
      <xdr:colOff>331856</xdr:colOff>
      <xdr:row>5</xdr:row>
      <xdr:rowOff>55356</xdr:rowOff>
    </xdr:to>
    <xdr:sp macro="" textlink="">
      <xdr:nvSpPr>
        <xdr:cNvPr id="23" name="CuadroTexto 22">
          <a:hlinkClick xmlns:r="http://schemas.openxmlformats.org/officeDocument/2006/relationships" r:id="rId7"/>
          <a:extLst>
            <a:ext uri="{FF2B5EF4-FFF2-40B4-BE49-F238E27FC236}">
              <a16:creationId xmlns="" xmlns:a16="http://schemas.microsoft.com/office/drawing/2014/main" id="{FCA62E32-548A-4EFA-9FEB-9BB951A90DBE}"/>
            </a:ext>
          </a:extLst>
        </xdr:cNvPr>
        <xdr:cNvSpPr txBox="1"/>
      </xdr:nvSpPr>
      <xdr:spPr>
        <a:xfrm>
          <a:off x="5244272" y="293482"/>
          <a:ext cx="1793184" cy="809624"/>
        </a:xfrm>
        <a:prstGeom prst="rect">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ctr"/>
        <a:lstStyle/>
        <a:p>
          <a:pPr algn="ctr"/>
          <a:r>
            <a:rPr lang="es-MX" sz="2000">
              <a:solidFill>
                <a:schemeClr val="tx1"/>
              </a:solidFill>
              <a:latin typeface="Segoe UI Semibold" panose="020B0702040204020203" pitchFamily="34" charset="0"/>
              <a:cs typeface="Segoe UI Semibold" panose="020B0702040204020203" pitchFamily="34" charset="0"/>
            </a:rPr>
            <a:t>Objetivo</a:t>
          </a:r>
        </a:p>
      </xdr:txBody>
    </xdr:sp>
    <xdr:clientData/>
  </xdr:twoCellAnchor>
  <xdr:twoCellAnchor>
    <xdr:from>
      <xdr:col>8</xdr:col>
      <xdr:colOff>455543</xdr:colOff>
      <xdr:row>1</xdr:row>
      <xdr:rowOff>82826</xdr:rowOff>
    </xdr:from>
    <xdr:to>
      <xdr:col>10</xdr:col>
      <xdr:colOff>572328</xdr:colOff>
      <xdr:row>5</xdr:row>
      <xdr:rowOff>54250</xdr:rowOff>
    </xdr:to>
    <xdr:sp macro="" textlink="">
      <xdr:nvSpPr>
        <xdr:cNvPr id="24" name="CuadroTexto 23">
          <a:hlinkClick xmlns:r="http://schemas.openxmlformats.org/officeDocument/2006/relationships" r:id="rId8"/>
          <a:extLst>
            <a:ext uri="{FF2B5EF4-FFF2-40B4-BE49-F238E27FC236}">
              <a16:creationId xmlns="" xmlns:a16="http://schemas.microsoft.com/office/drawing/2014/main" id="{FCA62E32-548A-4EFA-9FEB-9BB951A90DBE}"/>
            </a:ext>
          </a:extLst>
        </xdr:cNvPr>
        <xdr:cNvSpPr txBox="1"/>
      </xdr:nvSpPr>
      <xdr:spPr>
        <a:xfrm>
          <a:off x="7161143" y="292376"/>
          <a:ext cx="1793185" cy="809624"/>
        </a:xfrm>
        <a:prstGeom prst="rect">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ctr"/>
        <a:lstStyle/>
        <a:p>
          <a:pPr algn="ctr"/>
          <a:r>
            <a:rPr lang="es-MX" sz="2000">
              <a:solidFill>
                <a:schemeClr val="tx1"/>
              </a:solidFill>
              <a:latin typeface="Segoe UI Semibold" panose="020B0702040204020203" pitchFamily="34" charset="0"/>
              <a:cs typeface="Segoe UI Semibold" panose="020B0702040204020203" pitchFamily="34" charset="0"/>
            </a:rPr>
            <a:t>Datos</a:t>
          </a:r>
        </a:p>
      </xdr:txBody>
    </xdr:sp>
    <xdr:clientData/>
  </xdr:twoCellAnchor>
  <xdr:twoCellAnchor>
    <xdr:from>
      <xdr:col>10</xdr:col>
      <xdr:colOff>676965</xdr:colOff>
      <xdr:row>1</xdr:row>
      <xdr:rowOff>69574</xdr:rowOff>
    </xdr:from>
    <xdr:to>
      <xdr:col>12</xdr:col>
      <xdr:colOff>793749</xdr:colOff>
      <xdr:row>5</xdr:row>
      <xdr:rowOff>40998</xdr:rowOff>
    </xdr:to>
    <xdr:sp macro="" textlink="">
      <xdr:nvSpPr>
        <xdr:cNvPr id="25" name="CuadroTexto 24">
          <a:hlinkClick xmlns:r="http://schemas.openxmlformats.org/officeDocument/2006/relationships" r:id="rId9"/>
          <a:extLst>
            <a:ext uri="{FF2B5EF4-FFF2-40B4-BE49-F238E27FC236}">
              <a16:creationId xmlns="" xmlns:a16="http://schemas.microsoft.com/office/drawing/2014/main" id="{FCA62E32-548A-4EFA-9FEB-9BB951A90DBE}"/>
            </a:ext>
          </a:extLst>
        </xdr:cNvPr>
        <xdr:cNvSpPr txBox="1"/>
      </xdr:nvSpPr>
      <xdr:spPr>
        <a:xfrm>
          <a:off x="9058965" y="279124"/>
          <a:ext cx="1793184" cy="809624"/>
        </a:xfrm>
        <a:prstGeom prst="rect">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ctr"/>
        <a:lstStyle/>
        <a:p>
          <a:pPr algn="ctr"/>
          <a:r>
            <a:rPr lang="es-MX" sz="1800">
              <a:solidFill>
                <a:schemeClr val="tx1"/>
              </a:solidFill>
              <a:latin typeface="Segoe UI Semibold" panose="020B0702040204020203" pitchFamily="34" charset="0"/>
              <a:cs typeface="Segoe UI Semibold" panose="020B0702040204020203" pitchFamily="34" charset="0"/>
            </a:rPr>
            <a:t>Estados</a:t>
          </a:r>
          <a:r>
            <a:rPr lang="es-MX" sz="1800" baseline="0">
              <a:solidFill>
                <a:schemeClr val="tx1"/>
              </a:solidFill>
              <a:latin typeface="Segoe UI Semibold" panose="020B0702040204020203" pitchFamily="34" charset="0"/>
              <a:cs typeface="Segoe UI Semibold" panose="020B0702040204020203" pitchFamily="34" charset="0"/>
            </a:rPr>
            <a:t> de</a:t>
          </a:r>
          <a:r>
            <a:rPr lang="es-MX" sz="1800">
              <a:solidFill>
                <a:schemeClr val="tx1"/>
              </a:solidFill>
              <a:latin typeface="Segoe UI Semibold" panose="020B0702040204020203" pitchFamily="34" charset="0"/>
              <a:cs typeface="Segoe UI Semibold" panose="020B0702040204020203" pitchFamily="34" charset="0"/>
            </a:rPr>
            <a:t/>
          </a:r>
          <a:br>
            <a:rPr lang="es-MX" sz="1800">
              <a:solidFill>
                <a:schemeClr val="tx1"/>
              </a:solidFill>
              <a:latin typeface="Segoe UI Semibold" panose="020B0702040204020203" pitchFamily="34" charset="0"/>
              <a:cs typeface="Segoe UI Semibold" panose="020B0702040204020203" pitchFamily="34" charset="0"/>
            </a:rPr>
          </a:br>
          <a:r>
            <a:rPr lang="es-MX" sz="1800">
              <a:solidFill>
                <a:schemeClr val="tx1"/>
              </a:solidFill>
              <a:latin typeface="Segoe UI Semibold" panose="020B0702040204020203" pitchFamily="34" charset="0"/>
              <a:cs typeface="Segoe UI Semibold" panose="020B0702040204020203" pitchFamily="34" charset="0"/>
            </a:rPr>
            <a:t>Resultados</a:t>
          </a:r>
        </a:p>
      </xdr:txBody>
    </xdr:sp>
    <xdr:clientData/>
  </xdr:twoCellAnchor>
  <xdr:twoCellAnchor>
    <xdr:from>
      <xdr:col>13</xdr:col>
      <xdr:colOff>82826</xdr:colOff>
      <xdr:row>1</xdr:row>
      <xdr:rowOff>82827</xdr:rowOff>
    </xdr:from>
    <xdr:to>
      <xdr:col>15</xdr:col>
      <xdr:colOff>199611</xdr:colOff>
      <xdr:row>5</xdr:row>
      <xdr:rowOff>54251</xdr:rowOff>
    </xdr:to>
    <xdr:sp macro="" textlink="">
      <xdr:nvSpPr>
        <xdr:cNvPr id="26" name="CuadroTexto 25">
          <a:hlinkClick xmlns:r="http://schemas.openxmlformats.org/officeDocument/2006/relationships" r:id="rId10"/>
          <a:extLst>
            <a:ext uri="{FF2B5EF4-FFF2-40B4-BE49-F238E27FC236}">
              <a16:creationId xmlns="" xmlns:a16="http://schemas.microsoft.com/office/drawing/2014/main" id="{FCA62E32-548A-4EFA-9FEB-9BB951A90DBE}"/>
            </a:ext>
          </a:extLst>
        </xdr:cNvPr>
        <xdr:cNvSpPr txBox="1"/>
      </xdr:nvSpPr>
      <xdr:spPr>
        <a:xfrm>
          <a:off x="10979426" y="292377"/>
          <a:ext cx="1793185" cy="809624"/>
        </a:xfrm>
        <a:prstGeom prst="rect">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ctr"/>
        <a:lstStyle/>
        <a:p>
          <a:pPr algn="ctr"/>
          <a:r>
            <a:rPr lang="es-MX" sz="1800">
              <a:solidFill>
                <a:schemeClr val="tx1"/>
              </a:solidFill>
              <a:latin typeface="Segoe UI Semibold" panose="020B0702040204020203" pitchFamily="34" charset="0"/>
              <a:cs typeface="Segoe UI Semibold" panose="020B0702040204020203" pitchFamily="34" charset="0"/>
            </a:rPr>
            <a:t>Metodos de</a:t>
          </a:r>
          <a:br>
            <a:rPr lang="es-MX" sz="1800">
              <a:solidFill>
                <a:schemeClr val="tx1"/>
              </a:solidFill>
              <a:latin typeface="Segoe UI Semibold" panose="020B0702040204020203" pitchFamily="34" charset="0"/>
              <a:cs typeface="Segoe UI Semibold" panose="020B0702040204020203" pitchFamily="34" charset="0"/>
            </a:rPr>
          </a:br>
          <a:r>
            <a:rPr lang="es-MX" sz="1800">
              <a:solidFill>
                <a:schemeClr val="tx1"/>
              </a:solidFill>
              <a:latin typeface="Segoe UI Semibold" panose="020B0702040204020203" pitchFamily="34" charset="0"/>
              <a:cs typeface="Segoe UI Semibold" panose="020B0702040204020203" pitchFamily="34" charset="0"/>
            </a:rPr>
            <a:t>Evaluacion</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5</xdr:col>
      <xdr:colOff>33812</xdr:colOff>
      <xdr:row>7</xdr:row>
      <xdr:rowOff>47625</xdr:rowOff>
    </xdr:from>
    <xdr:ext cx="3832075" cy="843757"/>
    <xdr:sp macro="" textlink="">
      <xdr:nvSpPr>
        <xdr:cNvPr id="7" name="Rectángulo 6">
          <a:extLst>
            <a:ext uri="{FF2B5EF4-FFF2-40B4-BE49-F238E27FC236}">
              <a16:creationId xmlns="" xmlns:a16="http://schemas.microsoft.com/office/drawing/2014/main" id="{AB8F15A6-E857-4799-907F-F96F9DFCF6E6}"/>
            </a:ext>
          </a:extLst>
        </xdr:cNvPr>
        <xdr:cNvSpPr/>
      </xdr:nvSpPr>
      <xdr:spPr>
        <a:xfrm>
          <a:off x="4224812" y="1514475"/>
          <a:ext cx="3832075" cy="843757"/>
        </a:xfrm>
        <a:prstGeom prst="rect">
          <a:avLst/>
        </a:prstGeom>
        <a:noFill/>
      </xdr:spPr>
      <xdr:txBody>
        <a:bodyPr wrap="none" lIns="91440" tIns="45720" rIns="91440" bIns="45720">
          <a:spAutoFit/>
        </a:bodyPr>
        <a:lstStyle/>
        <a:p>
          <a:pPr algn="r"/>
          <a:r>
            <a:rPr lang="es-ES" sz="4800" b="1" cap="none" spc="0" baseline="0">
              <a:ln w="9525">
                <a:solidFill>
                  <a:sysClr val="windowText" lastClr="000000"/>
                </a:solidFill>
                <a:prstDash val="solid"/>
              </a:ln>
              <a:solidFill>
                <a:schemeClr val="tx1"/>
              </a:solidFill>
              <a:effectLst>
                <a:outerShdw blurRad="50800" dist="38100" dir="2700000" algn="tl" rotWithShape="0">
                  <a:prstClr val="black">
                    <a:alpha val="40000"/>
                  </a:prstClr>
                </a:outerShdw>
              </a:effectLst>
              <a:latin typeface="+mn-lt"/>
            </a:rPr>
            <a:t>Fundamentos</a:t>
          </a:r>
          <a:endParaRPr lang="es-ES" sz="4800" b="1" cap="none" spc="0">
            <a:ln w="9525">
              <a:solidFill>
                <a:sysClr val="windowText" lastClr="000000"/>
              </a:solidFill>
              <a:prstDash val="solid"/>
            </a:ln>
            <a:solidFill>
              <a:schemeClr val="tx1"/>
            </a:solidFill>
            <a:effectLst>
              <a:outerShdw blurRad="50800" dist="38100" dir="2700000" algn="tl" rotWithShape="0">
                <a:prstClr val="black">
                  <a:alpha val="40000"/>
                </a:prstClr>
              </a:outerShdw>
            </a:effectLst>
            <a:latin typeface="+mn-lt"/>
          </a:endParaRPr>
        </a:p>
      </xdr:txBody>
    </xdr:sp>
    <xdr:clientData/>
  </xdr:oneCellAnchor>
  <xdr:twoCellAnchor>
    <xdr:from>
      <xdr:col>1</xdr:col>
      <xdr:colOff>476250</xdr:colOff>
      <xdr:row>12</xdr:row>
      <xdr:rowOff>19050</xdr:rowOff>
    </xdr:from>
    <xdr:to>
      <xdr:col>6</xdr:col>
      <xdr:colOff>247650</xdr:colOff>
      <xdr:row>22</xdr:row>
      <xdr:rowOff>19050</xdr:rowOff>
    </xdr:to>
    <xdr:sp macro="" textlink="">
      <xdr:nvSpPr>
        <xdr:cNvPr id="8" name="CuadroTexto 7"/>
        <xdr:cNvSpPr txBox="1"/>
      </xdr:nvSpPr>
      <xdr:spPr>
        <a:xfrm>
          <a:off x="1314450" y="2533650"/>
          <a:ext cx="3962400" cy="2095500"/>
        </a:xfrm>
        <a:prstGeom prst="rect">
          <a:avLst/>
        </a:prstGeom>
        <a:solidFill>
          <a:srgbClr val="FFFFFF">
            <a:alpha val="54902"/>
          </a:srgb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MX" sz="2000" b="1" i="0" baseline="0">
              <a:solidFill>
                <a:schemeClr val="dk1"/>
              </a:solidFill>
              <a:effectLst/>
              <a:latin typeface="+mn-lt"/>
              <a:ea typeface="+mn-ea"/>
              <a:cs typeface="+mn-cs"/>
            </a:rPr>
            <a:t>Evaluacion de Proyectos</a:t>
          </a:r>
        </a:p>
        <a:p>
          <a:pPr marL="0" marR="0" lvl="0" indent="0" algn="ctr" defTabSz="914400" eaLnBrk="1" fontAlgn="auto" latinLnBrk="0" hangingPunct="1">
            <a:lnSpc>
              <a:spcPct val="100000"/>
            </a:lnSpc>
            <a:spcBef>
              <a:spcPts val="0"/>
            </a:spcBef>
            <a:spcAft>
              <a:spcPts val="0"/>
            </a:spcAft>
            <a:buClrTx/>
            <a:buSzTx/>
            <a:buFontTx/>
            <a:buNone/>
            <a:tabLst/>
            <a:defRPr/>
          </a:pPr>
          <a:r>
            <a:rPr lang="es-MX" sz="2400" b="1" i="0" baseline="0">
              <a:solidFill>
                <a:schemeClr val="dk1"/>
              </a:solidFill>
              <a:effectLst/>
              <a:latin typeface="Bahnschrift Light" panose="020B0502040204020203" pitchFamily="34" charset="0"/>
              <a:ea typeface="+mn-ea"/>
              <a:cs typeface="+mn-cs"/>
            </a:rPr>
            <a:t>Metodos de evualacion </a:t>
          </a:r>
        </a:p>
        <a:p>
          <a:pPr marL="0" marR="0" lvl="0" indent="0" defTabSz="914400" eaLnBrk="1" fontAlgn="auto" latinLnBrk="0" hangingPunct="1">
            <a:lnSpc>
              <a:spcPct val="100000"/>
            </a:lnSpc>
            <a:spcBef>
              <a:spcPts val="0"/>
            </a:spcBef>
            <a:spcAft>
              <a:spcPts val="0"/>
            </a:spcAft>
            <a:buClrTx/>
            <a:buSzTx/>
            <a:buFontTx/>
            <a:buNone/>
            <a:tabLst/>
            <a:defRPr/>
          </a:pPr>
          <a:endParaRPr lang="es-MX" sz="1400" b="1"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s-MX" sz="1400">
              <a:effectLst/>
            </a:rPr>
            <a:t>En la actualidad podrás encontrar diversos métodos para evaluar proyectos de inversión, los cuales los podemos clasificar en función del criterio de evaluación que utilizan.</a:t>
          </a:r>
        </a:p>
        <a:p>
          <a:endParaRPr lang="es-MX" sz="1100"/>
        </a:p>
      </xdr:txBody>
    </xdr:sp>
    <xdr:clientData/>
  </xdr:twoCellAnchor>
  <xdr:twoCellAnchor>
    <xdr:from>
      <xdr:col>3</xdr:col>
      <xdr:colOff>647700</xdr:colOff>
      <xdr:row>22</xdr:row>
      <xdr:rowOff>57149</xdr:rowOff>
    </xdr:from>
    <xdr:to>
      <xdr:col>8</xdr:col>
      <xdr:colOff>419100</xdr:colOff>
      <xdr:row>50</xdr:row>
      <xdr:rowOff>85725</xdr:rowOff>
    </xdr:to>
    <xdr:sp macro="" textlink="">
      <xdr:nvSpPr>
        <xdr:cNvPr id="9" name="CuadroTexto 8"/>
        <xdr:cNvSpPr txBox="1"/>
      </xdr:nvSpPr>
      <xdr:spPr>
        <a:xfrm>
          <a:off x="2933700" y="4248149"/>
          <a:ext cx="3724275" cy="5495926"/>
        </a:xfrm>
        <a:prstGeom prst="rect">
          <a:avLst/>
        </a:prstGeom>
        <a:solidFill>
          <a:srgbClr val="FFFFFF">
            <a:alpha val="54902"/>
          </a:srgb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MX" sz="1600" b="0" i="0" baseline="0">
              <a:solidFill>
                <a:schemeClr val="dk1"/>
              </a:solidFill>
              <a:effectLst/>
              <a:latin typeface="+mn-lt"/>
              <a:ea typeface="+mn-ea"/>
              <a:cs typeface="+mn-cs"/>
            </a:rPr>
            <a:t>Dentro de los métodos que utilizan como criterio de evaluación a la </a:t>
          </a:r>
          <a:r>
            <a:rPr lang="es-MX" sz="1600" b="1" i="0" baseline="0">
              <a:solidFill>
                <a:schemeClr val="dk1"/>
              </a:solidFill>
              <a:effectLst/>
              <a:latin typeface="+mn-lt"/>
              <a:ea typeface="+mn-ea"/>
              <a:cs typeface="+mn-cs"/>
            </a:rPr>
            <a:t>recuperación de la inversión </a:t>
          </a:r>
          <a:r>
            <a:rPr lang="es-MX" sz="1600" b="0" i="0" baseline="0">
              <a:solidFill>
                <a:schemeClr val="dk1"/>
              </a:solidFill>
              <a:effectLst/>
              <a:latin typeface="+mn-lt"/>
              <a:ea typeface="+mn-ea"/>
              <a:cs typeface="+mn-cs"/>
            </a:rPr>
            <a:t>encontraras:</a:t>
          </a:r>
        </a:p>
        <a:p>
          <a:pPr marL="0" marR="0" lvl="0" indent="0" defTabSz="914400" eaLnBrk="1" fontAlgn="auto" latinLnBrk="0" hangingPunct="1">
            <a:lnSpc>
              <a:spcPct val="100000"/>
            </a:lnSpc>
            <a:spcBef>
              <a:spcPts val="0"/>
            </a:spcBef>
            <a:spcAft>
              <a:spcPts val="0"/>
            </a:spcAft>
            <a:buClrTx/>
            <a:buSzTx/>
            <a:buFontTx/>
            <a:buNone/>
            <a:tabLst/>
            <a:defRPr/>
          </a:pPr>
          <a:endParaRPr lang="es-MX" sz="1400" b="1"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s-MX" sz="1400">
              <a:effectLst/>
            </a:rPr>
            <a:t>* El periodo de recuperación de la inversión</a:t>
          </a:r>
        </a:p>
        <a:p>
          <a:pPr marL="0" marR="0" lvl="0" indent="0" defTabSz="914400" eaLnBrk="1" fontAlgn="auto" latinLnBrk="0" hangingPunct="1">
            <a:lnSpc>
              <a:spcPct val="100000"/>
            </a:lnSpc>
            <a:spcBef>
              <a:spcPts val="0"/>
            </a:spcBef>
            <a:spcAft>
              <a:spcPts val="0"/>
            </a:spcAft>
            <a:buClrTx/>
            <a:buSzTx/>
            <a:buFontTx/>
            <a:buNone/>
            <a:tabLst/>
            <a:defRPr/>
          </a:pPr>
          <a:endParaRPr lang="es-MX" sz="1400">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s-MX" sz="1400">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s-MX" sz="1400">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s-MX" sz="1400">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s-MX" sz="1400">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s-MX" sz="1400">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s-MX" sz="140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s-MX" sz="1400">
              <a:effectLst/>
            </a:rPr>
            <a:t/>
          </a:r>
          <a:br>
            <a:rPr lang="es-MX" sz="1400">
              <a:effectLst/>
            </a:rPr>
          </a:br>
          <a:r>
            <a:rPr lang="es-MX" sz="1400">
              <a:effectLst/>
            </a:rPr>
            <a:t/>
          </a:r>
          <a:br>
            <a:rPr lang="es-MX" sz="1400">
              <a:effectLst/>
            </a:rPr>
          </a:br>
          <a:r>
            <a:rPr lang="es-MX" sz="1400">
              <a:effectLst/>
            </a:rPr>
            <a:t/>
          </a:r>
          <a:br>
            <a:rPr lang="es-MX" sz="1400">
              <a:effectLst/>
            </a:rPr>
          </a:br>
          <a:r>
            <a:rPr lang="es-MX" sz="1400">
              <a:effectLst/>
            </a:rPr>
            <a:t>* El periodo de recuperación de la inversión descontado.</a:t>
          </a:r>
        </a:p>
        <a:p>
          <a:endParaRPr lang="es-MX" sz="1100"/>
        </a:p>
      </xdr:txBody>
    </xdr:sp>
    <xdr:clientData/>
  </xdr:twoCellAnchor>
  <xdr:twoCellAnchor>
    <xdr:from>
      <xdr:col>3</xdr:col>
      <xdr:colOff>638175</xdr:colOff>
      <xdr:row>50</xdr:row>
      <xdr:rowOff>114299</xdr:rowOff>
    </xdr:from>
    <xdr:to>
      <xdr:col>8</xdr:col>
      <xdr:colOff>409575</xdr:colOff>
      <xdr:row>62</xdr:row>
      <xdr:rowOff>152400</xdr:rowOff>
    </xdr:to>
    <xdr:sp macro="" textlink="">
      <xdr:nvSpPr>
        <xdr:cNvPr id="10" name="CuadroTexto 9"/>
        <xdr:cNvSpPr txBox="1"/>
      </xdr:nvSpPr>
      <xdr:spPr>
        <a:xfrm>
          <a:off x="3152775" y="10591799"/>
          <a:ext cx="3962400" cy="2552701"/>
        </a:xfrm>
        <a:prstGeom prst="rect">
          <a:avLst/>
        </a:prstGeom>
        <a:solidFill>
          <a:srgbClr val="FFFFFF">
            <a:alpha val="54902"/>
          </a:srgb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MX" sz="1600" b="0" i="0" baseline="0">
              <a:solidFill>
                <a:schemeClr val="dk1"/>
              </a:solidFill>
              <a:effectLst/>
              <a:latin typeface="+mn-lt"/>
              <a:ea typeface="+mn-ea"/>
              <a:cs typeface="+mn-cs"/>
            </a:rPr>
            <a:t>Dentro de los métodos que se basan en </a:t>
          </a:r>
          <a:r>
            <a:rPr lang="es-MX" sz="1600" b="1" i="0" baseline="0">
              <a:solidFill>
                <a:schemeClr val="dk1"/>
              </a:solidFill>
              <a:effectLst/>
              <a:latin typeface="+mn-lt"/>
              <a:ea typeface="+mn-ea"/>
              <a:cs typeface="+mn-cs"/>
            </a:rPr>
            <a:t>criterios contables de evaluación </a:t>
          </a:r>
          <a:r>
            <a:rPr lang="es-MX" sz="1600" b="0" i="0" baseline="0">
              <a:solidFill>
                <a:schemeClr val="dk1"/>
              </a:solidFill>
              <a:effectLst/>
              <a:latin typeface="+mn-lt"/>
              <a:ea typeface="+mn-ea"/>
              <a:cs typeface="+mn-cs"/>
            </a:rPr>
            <a:t>el más sobresaliente es:</a:t>
          </a:r>
        </a:p>
        <a:p>
          <a:pPr marL="0" marR="0" lvl="0" indent="0" defTabSz="914400" eaLnBrk="1" fontAlgn="auto" latinLnBrk="0" hangingPunct="1">
            <a:lnSpc>
              <a:spcPct val="100000"/>
            </a:lnSpc>
            <a:spcBef>
              <a:spcPts val="0"/>
            </a:spcBef>
            <a:spcAft>
              <a:spcPts val="0"/>
            </a:spcAft>
            <a:buClrTx/>
            <a:buSzTx/>
            <a:buFontTx/>
            <a:buNone/>
            <a:tabLst/>
            <a:defRPr/>
          </a:pPr>
          <a:endParaRPr lang="es-MX" sz="1400" b="1"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s-MX" sz="1400">
              <a:effectLst/>
            </a:rPr>
            <a:t>* Rendimiento anual promedio (RAP) o tasa contable de rendimiento (TCR)</a:t>
          </a:r>
        </a:p>
        <a:p>
          <a:endParaRPr lang="es-MX" sz="1100"/>
        </a:p>
      </xdr:txBody>
    </xdr:sp>
    <xdr:clientData/>
  </xdr:twoCellAnchor>
  <xdr:twoCellAnchor>
    <xdr:from>
      <xdr:col>3</xdr:col>
      <xdr:colOff>638175</xdr:colOff>
      <xdr:row>63</xdr:row>
      <xdr:rowOff>95250</xdr:rowOff>
    </xdr:from>
    <xdr:to>
      <xdr:col>8</xdr:col>
      <xdr:colOff>409575</xdr:colOff>
      <xdr:row>76</xdr:row>
      <xdr:rowOff>28575</xdr:rowOff>
    </xdr:to>
    <xdr:sp macro="" textlink="">
      <xdr:nvSpPr>
        <xdr:cNvPr id="11" name="CuadroTexto 10"/>
        <xdr:cNvSpPr txBox="1"/>
      </xdr:nvSpPr>
      <xdr:spPr>
        <a:xfrm>
          <a:off x="2924175" y="12249150"/>
          <a:ext cx="3724275" cy="2390775"/>
        </a:xfrm>
        <a:prstGeom prst="rect">
          <a:avLst/>
        </a:prstGeom>
        <a:solidFill>
          <a:srgbClr val="FFFFFF">
            <a:alpha val="54902"/>
          </a:srgb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MX" sz="1600" b="0" i="0" baseline="0">
              <a:solidFill>
                <a:schemeClr val="dk1"/>
              </a:solidFill>
              <a:effectLst/>
              <a:latin typeface="+mn-lt"/>
              <a:ea typeface="+mn-ea"/>
              <a:cs typeface="+mn-cs"/>
            </a:rPr>
            <a:t>Por ultimo en el grupo de métodos que utilizan como criterio </a:t>
          </a:r>
          <a:r>
            <a:rPr lang="es-MX" sz="1600" b="1" i="0" baseline="0">
              <a:solidFill>
                <a:schemeClr val="dk1"/>
              </a:solidFill>
              <a:effectLst/>
              <a:latin typeface="+mn-lt"/>
              <a:ea typeface="+mn-ea"/>
              <a:cs typeface="+mn-cs"/>
            </a:rPr>
            <a:t>el valor de dinero en el tiempo </a:t>
          </a:r>
          <a:r>
            <a:rPr lang="es-MX" sz="1600" b="0" i="0" baseline="0">
              <a:solidFill>
                <a:schemeClr val="dk1"/>
              </a:solidFill>
              <a:effectLst/>
              <a:latin typeface="+mn-lt"/>
              <a:ea typeface="+mn-ea"/>
              <a:cs typeface="+mn-cs"/>
            </a:rPr>
            <a:t>tendrás</a:t>
          </a:r>
        </a:p>
        <a:p>
          <a:pPr marL="0" marR="0" lvl="0" indent="0" defTabSz="914400" eaLnBrk="1" fontAlgn="auto" latinLnBrk="0" hangingPunct="1">
            <a:lnSpc>
              <a:spcPct val="100000"/>
            </a:lnSpc>
            <a:spcBef>
              <a:spcPts val="0"/>
            </a:spcBef>
            <a:spcAft>
              <a:spcPts val="0"/>
            </a:spcAft>
            <a:buClrTx/>
            <a:buSzTx/>
            <a:buFontTx/>
            <a:buNone/>
            <a:tabLst/>
            <a:defRPr/>
          </a:pPr>
          <a:endParaRPr lang="es-MX" sz="1400" b="1"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s-MX" sz="1400">
              <a:effectLst/>
            </a:rPr>
            <a:t>* Índice de rentabilidad (IR) o razón de beneficio/costo</a:t>
          </a:r>
        </a:p>
        <a:p>
          <a:pPr marL="0" marR="0" lvl="0" indent="0" defTabSz="914400" eaLnBrk="1" fontAlgn="auto" latinLnBrk="0" hangingPunct="1">
            <a:lnSpc>
              <a:spcPct val="100000"/>
            </a:lnSpc>
            <a:spcBef>
              <a:spcPts val="0"/>
            </a:spcBef>
            <a:spcAft>
              <a:spcPts val="0"/>
            </a:spcAft>
            <a:buClrTx/>
            <a:buSzTx/>
            <a:buFontTx/>
            <a:buNone/>
            <a:tabLst/>
            <a:defRPr/>
          </a:pPr>
          <a:r>
            <a:rPr lang="es-MX" sz="1400">
              <a:effectLst/>
            </a:rPr>
            <a:t/>
          </a:r>
          <a:br>
            <a:rPr lang="es-MX" sz="1400">
              <a:effectLst/>
            </a:rPr>
          </a:br>
          <a:r>
            <a:rPr lang="es-MX" sz="1400">
              <a:effectLst/>
            </a:rPr>
            <a:t>* Valor presente neto (VPN)</a:t>
          </a:r>
        </a:p>
        <a:p>
          <a:pPr marL="0" marR="0" lvl="0" indent="0" defTabSz="914400" eaLnBrk="1" fontAlgn="auto" latinLnBrk="0" hangingPunct="1">
            <a:lnSpc>
              <a:spcPct val="100000"/>
            </a:lnSpc>
            <a:spcBef>
              <a:spcPts val="0"/>
            </a:spcBef>
            <a:spcAft>
              <a:spcPts val="0"/>
            </a:spcAft>
            <a:buClrTx/>
            <a:buSzTx/>
            <a:buFontTx/>
            <a:buNone/>
            <a:tabLst/>
            <a:defRPr/>
          </a:pPr>
          <a:r>
            <a:rPr lang="es-MX" sz="1400">
              <a:effectLst/>
            </a:rPr>
            <a:t/>
          </a:r>
          <a:br>
            <a:rPr lang="es-MX" sz="1400">
              <a:effectLst/>
            </a:rPr>
          </a:br>
          <a:r>
            <a:rPr lang="es-MX" sz="1400">
              <a:effectLst/>
            </a:rPr>
            <a:t>* Tasa interna de retorno (TIR).</a:t>
          </a:r>
        </a:p>
        <a:p>
          <a:endParaRPr lang="es-MX" sz="1100"/>
        </a:p>
      </xdr:txBody>
    </xdr:sp>
    <xdr:clientData/>
  </xdr:twoCellAnchor>
  <xdr:twoCellAnchor>
    <xdr:from>
      <xdr:col>5</xdr:col>
      <xdr:colOff>495299</xdr:colOff>
      <xdr:row>29</xdr:row>
      <xdr:rowOff>133350</xdr:rowOff>
    </xdr:from>
    <xdr:to>
      <xdr:col>14</xdr:col>
      <xdr:colOff>485775</xdr:colOff>
      <xdr:row>39</xdr:row>
      <xdr:rowOff>85725</xdr:rowOff>
    </xdr:to>
    <xdr:sp macro="" textlink="">
      <xdr:nvSpPr>
        <xdr:cNvPr id="12" name="CuadroTexto 11"/>
        <xdr:cNvSpPr txBox="1"/>
      </xdr:nvSpPr>
      <xdr:spPr>
        <a:xfrm>
          <a:off x="4448174" y="5657850"/>
          <a:ext cx="6657976" cy="1857375"/>
        </a:xfrm>
        <a:prstGeom prst="rect">
          <a:avLst/>
        </a:prstGeom>
        <a:solidFill>
          <a:srgbClr val="A9D8B7">
            <a:alpha val="85098"/>
          </a:srgb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MX" sz="1400" b="0" i="0" baseline="0">
              <a:solidFill>
                <a:schemeClr val="dk1"/>
              </a:solidFill>
              <a:effectLst/>
              <a:latin typeface="Calibri" panose="020F0502020204030204" pitchFamily="34" charset="0"/>
              <a:ea typeface="+mn-ea"/>
              <a:cs typeface="Calibri" panose="020F0502020204030204" pitchFamily="34" charset="0"/>
            </a:rPr>
            <a:t>Este método te permitirá determinar el tiempo, en años y fracciones de año que se requiere para recuperar la inversión inicial de un proyecto. </a:t>
          </a:r>
          <a:br>
            <a:rPr lang="es-MX" sz="1400" b="0" i="0" baseline="0">
              <a:solidFill>
                <a:schemeClr val="dk1"/>
              </a:solidFill>
              <a:effectLst/>
              <a:latin typeface="Calibri" panose="020F0502020204030204" pitchFamily="34" charset="0"/>
              <a:ea typeface="+mn-ea"/>
              <a:cs typeface="Calibri" panose="020F0502020204030204" pitchFamily="34" charset="0"/>
            </a:rPr>
          </a:br>
          <a:r>
            <a:rPr lang="es-MX" sz="1400" b="0" i="0" baseline="0">
              <a:solidFill>
                <a:schemeClr val="dk1"/>
              </a:solidFill>
              <a:effectLst/>
              <a:latin typeface="Calibri" panose="020F0502020204030204" pitchFamily="34" charset="0"/>
              <a:ea typeface="+mn-ea"/>
              <a:cs typeface="Calibri" panose="020F0502020204030204" pitchFamily="34" charset="0"/>
            </a:rPr>
            <a:t>El método consiste en sumar los flujos netos de efectivo hasta encontrar el valor de la inversión inicial del proyecto.</a:t>
          </a:r>
        </a:p>
        <a:p>
          <a:pPr marL="0" marR="0" lvl="0" indent="0" defTabSz="914400" eaLnBrk="1" fontAlgn="auto" latinLnBrk="0" hangingPunct="1">
            <a:lnSpc>
              <a:spcPct val="100000"/>
            </a:lnSpc>
            <a:spcBef>
              <a:spcPts val="0"/>
            </a:spcBef>
            <a:spcAft>
              <a:spcPts val="0"/>
            </a:spcAft>
            <a:buClrTx/>
            <a:buSzTx/>
            <a:buFontTx/>
            <a:buNone/>
            <a:tabLst/>
            <a:defRPr/>
          </a:pPr>
          <a:endParaRPr lang="es-MX" sz="1400" b="0" i="0" baseline="0">
            <a:solidFill>
              <a:schemeClr val="dk1"/>
            </a:solidFill>
            <a:effectLst/>
            <a:latin typeface="Calibri" panose="020F0502020204030204" pitchFamily="34" charset="0"/>
            <a:ea typeface="+mn-ea"/>
            <a:cs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s-MX" sz="1400" b="1" i="0" baseline="0">
              <a:solidFill>
                <a:schemeClr val="dk1"/>
              </a:solidFill>
              <a:effectLst/>
              <a:latin typeface="Calibri" panose="020F0502020204030204" pitchFamily="34" charset="0"/>
              <a:ea typeface="+mn-ea"/>
              <a:cs typeface="Calibri" panose="020F0502020204030204" pitchFamily="34" charset="0"/>
            </a:rPr>
            <a:t>Criterio de decisión:</a:t>
          </a:r>
          <a:r>
            <a:rPr lang="es-MX" sz="1400" b="0" i="0" baseline="0">
              <a:solidFill>
                <a:schemeClr val="dk1"/>
              </a:solidFill>
              <a:effectLst/>
              <a:latin typeface="Calibri" panose="020F0502020204030204" pitchFamily="34" charset="0"/>
              <a:ea typeface="+mn-ea"/>
              <a:cs typeface="Calibri" panose="020F0502020204030204" pitchFamily="34" charset="0"/>
            </a:rPr>
            <a:t/>
          </a:r>
          <a:br>
            <a:rPr lang="es-MX" sz="1400" b="0" i="0" baseline="0">
              <a:solidFill>
                <a:schemeClr val="dk1"/>
              </a:solidFill>
              <a:effectLst/>
              <a:latin typeface="Calibri" panose="020F0502020204030204" pitchFamily="34" charset="0"/>
              <a:ea typeface="+mn-ea"/>
              <a:cs typeface="Calibri" panose="020F0502020204030204" pitchFamily="34" charset="0"/>
            </a:rPr>
          </a:br>
          <a:r>
            <a:rPr lang="es-MX" sz="1400" b="0" i="0" baseline="0">
              <a:solidFill>
                <a:schemeClr val="dk1"/>
              </a:solidFill>
              <a:effectLst/>
              <a:latin typeface="Calibri" panose="020F0502020204030204" pitchFamily="34" charset="0"/>
              <a:ea typeface="+mn-ea"/>
              <a:cs typeface="Calibri" panose="020F0502020204030204" pitchFamily="34" charset="0"/>
            </a:rPr>
            <a:t>Si el resultado es menor que el periodo establecido por la empresa el proyecto debe aceptarse, de lo contrario debe rechazarse.</a:t>
          </a:r>
        </a:p>
        <a:p>
          <a:pPr marL="0" marR="0" lvl="0" indent="0" defTabSz="914400" eaLnBrk="1" fontAlgn="auto" latinLnBrk="0" hangingPunct="1">
            <a:lnSpc>
              <a:spcPct val="100000"/>
            </a:lnSpc>
            <a:spcBef>
              <a:spcPts val="0"/>
            </a:spcBef>
            <a:spcAft>
              <a:spcPts val="0"/>
            </a:spcAft>
            <a:buClrTx/>
            <a:buSzTx/>
            <a:buFontTx/>
            <a:buNone/>
            <a:tabLst/>
            <a:defRPr/>
          </a:pPr>
          <a:endParaRPr lang="es-MX" sz="1400" b="0" i="0" baseline="0">
            <a:solidFill>
              <a:schemeClr val="dk1"/>
            </a:solidFill>
            <a:effectLst/>
            <a:latin typeface="Calibri" panose="020F0502020204030204" pitchFamily="34" charset="0"/>
            <a:ea typeface="+mn-ea"/>
            <a:cs typeface="Calibri" panose="020F0502020204030204" pitchFamily="34" charset="0"/>
          </a:endParaRPr>
        </a:p>
      </xdr:txBody>
    </xdr:sp>
    <xdr:clientData/>
  </xdr:twoCellAnchor>
  <xdr:twoCellAnchor>
    <xdr:from>
      <xdr:col>5</xdr:col>
      <xdr:colOff>485775</xdr:colOff>
      <xdr:row>41</xdr:row>
      <xdr:rowOff>57150</xdr:rowOff>
    </xdr:from>
    <xdr:to>
      <xdr:col>15</xdr:col>
      <xdr:colOff>609600</xdr:colOff>
      <xdr:row>50</xdr:row>
      <xdr:rowOff>76200</xdr:rowOff>
    </xdr:to>
    <xdr:sp macro="" textlink="">
      <xdr:nvSpPr>
        <xdr:cNvPr id="13" name="CuadroTexto 12"/>
        <xdr:cNvSpPr txBox="1"/>
      </xdr:nvSpPr>
      <xdr:spPr>
        <a:xfrm>
          <a:off x="4438650" y="7867650"/>
          <a:ext cx="7553325" cy="1866900"/>
        </a:xfrm>
        <a:prstGeom prst="rect">
          <a:avLst/>
        </a:prstGeom>
        <a:solidFill>
          <a:srgbClr val="A9D8B7">
            <a:alpha val="85098"/>
          </a:srgb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MX" sz="1400" b="0" i="0" baseline="0">
              <a:solidFill>
                <a:schemeClr val="dk1"/>
              </a:solidFill>
              <a:effectLst/>
              <a:latin typeface="Calibri" panose="020F0502020204030204" pitchFamily="34" charset="0"/>
              <a:ea typeface="+mn-ea"/>
              <a:cs typeface="Calibri" panose="020F0502020204030204" pitchFamily="34" charset="0"/>
            </a:rPr>
            <a:t>Al igual que en el método anterior este método te permitirá determinar en qué tiempo vamos a recuperar la inversión inicial del proyecto, pero a partir de la suma del valor presente. Consiste en sumar el valor presente de los flujos hasta encontrar el valor de la inversión inicial requerida por el proyecto.</a:t>
          </a:r>
        </a:p>
        <a:p>
          <a:pPr marL="0" marR="0" lvl="0" indent="0" defTabSz="914400" eaLnBrk="1" fontAlgn="auto" latinLnBrk="0" hangingPunct="1">
            <a:lnSpc>
              <a:spcPct val="100000"/>
            </a:lnSpc>
            <a:spcBef>
              <a:spcPts val="0"/>
            </a:spcBef>
            <a:spcAft>
              <a:spcPts val="0"/>
            </a:spcAft>
            <a:buClrTx/>
            <a:buSzTx/>
            <a:buFontTx/>
            <a:buNone/>
            <a:tabLst/>
            <a:defRPr/>
          </a:pPr>
          <a:endParaRPr lang="es-MX" sz="1400" b="0" i="0" baseline="0">
            <a:solidFill>
              <a:schemeClr val="dk1"/>
            </a:solidFill>
            <a:effectLst/>
            <a:latin typeface="Calibri" panose="020F0502020204030204" pitchFamily="34" charset="0"/>
            <a:ea typeface="+mn-ea"/>
            <a:cs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s-MX" sz="1400" b="0" i="0" baseline="0">
              <a:solidFill>
                <a:schemeClr val="dk1"/>
              </a:solidFill>
              <a:effectLst/>
              <a:latin typeface="Calibri" panose="020F0502020204030204" pitchFamily="34" charset="0"/>
              <a:ea typeface="+mn-ea"/>
              <a:cs typeface="Calibri" panose="020F0502020204030204" pitchFamily="34" charset="0"/>
            </a:rPr>
            <a:t>Criterio de decisión</a:t>
          </a:r>
          <a:br>
            <a:rPr lang="es-MX" sz="1400" b="0" i="0" baseline="0">
              <a:solidFill>
                <a:schemeClr val="dk1"/>
              </a:solidFill>
              <a:effectLst/>
              <a:latin typeface="Calibri" panose="020F0502020204030204" pitchFamily="34" charset="0"/>
              <a:ea typeface="+mn-ea"/>
              <a:cs typeface="Calibri" panose="020F0502020204030204" pitchFamily="34" charset="0"/>
            </a:rPr>
          </a:br>
          <a:r>
            <a:rPr lang="es-MX" sz="1400" b="0" i="0" baseline="0">
              <a:solidFill>
                <a:schemeClr val="dk1"/>
              </a:solidFill>
              <a:effectLst/>
              <a:latin typeface="Calibri" panose="020F0502020204030204" pitchFamily="34" charset="0"/>
              <a:ea typeface="+mn-ea"/>
              <a:cs typeface="Calibri" panose="020F0502020204030204" pitchFamily="34" charset="0"/>
            </a:rPr>
            <a:t>Si el periodo de recuperación de la inversión descontado es menor que el periodo de recuperación establecido por la empresa, el proyecto debe aprobarse, de lo contrario debe rechazarse. </a:t>
          </a:r>
          <a:br>
            <a:rPr lang="es-MX" sz="1400" b="0" i="0" baseline="0">
              <a:solidFill>
                <a:schemeClr val="dk1"/>
              </a:solidFill>
              <a:effectLst/>
              <a:latin typeface="Calibri" panose="020F0502020204030204" pitchFamily="34" charset="0"/>
              <a:ea typeface="+mn-ea"/>
              <a:cs typeface="Calibri" panose="020F0502020204030204" pitchFamily="34" charset="0"/>
            </a:rPr>
          </a:br>
          <a:endParaRPr lang="es-MX" sz="1400" b="0" i="0" baseline="0">
            <a:solidFill>
              <a:schemeClr val="dk1"/>
            </a:solidFill>
            <a:effectLst/>
            <a:latin typeface="Calibri" panose="020F0502020204030204" pitchFamily="34" charset="0"/>
            <a:ea typeface="+mn-ea"/>
            <a:cs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s-MX" sz="1400" b="0" i="0" baseline="0">
              <a:solidFill>
                <a:schemeClr val="dk1"/>
              </a:solidFill>
              <a:effectLst/>
              <a:latin typeface="Calibri" panose="020F0502020204030204" pitchFamily="34" charset="0"/>
              <a:ea typeface="+mn-ea"/>
              <a:cs typeface="Calibri" panose="020F0502020204030204" pitchFamily="34" charset="0"/>
            </a:rPr>
            <a:t/>
          </a:r>
          <a:br>
            <a:rPr lang="es-MX" sz="1400" b="0" i="0" baseline="0">
              <a:solidFill>
                <a:schemeClr val="dk1"/>
              </a:solidFill>
              <a:effectLst/>
              <a:latin typeface="Calibri" panose="020F0502020204030204" pitchFamily="34" charset="0"/>
              <a:ea typeface="+mn-ea"/>
              <a:cs typeface="Calibri" panose="020F0502020204030204" pitchFamily="34" charset="0"/>
            </a:rPr>
          </a:br>
          <a:endParaRPr lang="es-MX" sz="1400" b="0" i="0" baseline="0">
            <a:solidFill>
              <a:schemeClr val="dk1"/>
            </a:solidFill>
            <a:effectLst/>
            <a:latin typeface="Calibri" panose="020F0502020204030204" pitchFamily="34" charset="0"/>
            <a:ea typeface="+mn-ea"/>
            <a:cs typeface="Calibri" panose="020F0502020204030204" pitchFamily="34" charset="0"/>
          </a:endParaRPr>
        </a:p>
      </xdr:txBody>
    </xdr:sp>
    <xdr:clientData/>
  </xdr:twoCellAnchor>
  <xdr:twoCellAnchor editAs="oneCell">
    <xdr:from>
      <xdr:col>10</xdr:col>
      <xdr:colOff>266701</xdr:colOff>
      <xdr:row>15</xdr:row>
      <xdr:rowOff>47624</xdr:rowOff>
    </xdr:from>
    <xdr:to>
      <xdr:col>14</xdr:col>
      <xdr:colOff>595667</xdr:colOff>
      <xdr:row>28</xdr:row>
      <xdr:rowOff>62549</xdr:rowOff>
    </xdr:to>
    <xdr:pic>
      <xdr:nvPicPr>
        <xdr:cNvPr id="14" name="Imagen 13" descr="Resultado de imagen para balanza png vecto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1134"/>
        <a:stretch/>
      </xdr:blipFill>
      <xdr:spPr bwMode="auto">
        <a:xfrm>
          <a:off x="8648701" y="3190874"/>
          <a:ext cx="2967391" cy="2491425"/>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xdr:from>
      <xdr:col>5</xdr:col>
      <xdr:colOff>542925</xdr:colOff>
      <xdr:row>58</xdr:row>
      <xdr:rowOff>9524</xdr:rowOff>
    </xdr:from>
    <xdr:to>
      <xdr:col>15</xdr:col>
      <xdr:colOff>257175</xdr:colOff>
      <xdr:row>63</xdr:row>
      <xdr:rowOff>57149</xdr:rowOff>
    </xdr:to>
    <xdr:sp macro="" textlink="">
      <xdr:nvSpPr>
        <xdr:cNvPr id="15" name="CuadroTexto 14"/>
        <xdr:cNvSpPr txBox="1"/>
      </xdr:nvSpPr>
      <xdr:spPr>
        <a:xfrm>
          <a:off x="4495800" y="11191874"/>
          <a:ext cx="7143750" cy="1019175"/>
        </a:xfrm>
        <a:prstGeom prst="rect">
          <a:avLst/>
        </a:prstGeom>
        <a:solidFill>
          <a:srgbClr val="A9D8B7">
            <a:alpha val="85098"/>
          </a:srgb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MX" sz="1400" b="0" i="0" baseline="0">
              <a:solidFill>
                <a:schemeClr val="dk1"/>
              </a:solidFill>
              <a:effectLst/>
              <a:latin typeface="Calibri" panose="020F0502020204030204" pitchFamily="34" charset="0"/>
              <a:ea typeface="+mn-ea"/>
              <a:cs typeface="Calibri" panose="020F0502020204030204" pitchFamily="34" charset="0"/>
            </a:rPr>
            <a:t>La tasa de rendimiento contable es un criterio de selección de inversiones no financiero que se puede definir como el cociente entre el beneficio medio después de impuestos y el importe de la inversión realizada. Hay que tener en cuenta que la tasa de rendimiento contable no toma en consideración el valor del dinero en el tiempo.</a:t>
          </a:r>
          <a:br>
            <a:rPr lang="es-MX" sz="1400" b="0" i="0" baseline="0">
              <a:solidFill>
                <a:schemeClr val="dk1"/>
              </a:solidFill>
              <a:effectLst/>
              <a:latin typeface="Calibri" panose="020F0502020204030204" pitchFamily="34" charset="0"/>
              <a:ea typeface="+mn-ea"/>
              <a:cs typeface="Calibri" panose="020F0502020204030204" pitchFamily="34" charset="0"/>
            </a:rPr>
          </a:br>
          <a:endParaRPr lang="es-MX" sz="1400" b="0" i="0" baseline="0">
            <a:solidFill>
              <a:schemeClr val="dk1"/>
            </a:solidFill>
            <a:effectLst/>
            <a:latin typeface="Calibri" panose="020F0502020204030204" pitchFamily="34" charset="0"/>
            <a:ea typeface="+mn-ea"/>
            <a:cs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s-MX" sz="1400" b="0" i="0" baseline="0">
              <a:solidFill>
                <a:schemeClr val="dk1"/>
              </a:solidFill>
              <a:effectLst/>
              <a:latin typeface="Calibri" panose="020F0502020204030204" pitchFamily="34" charset="0"/>
              <a:ea typeface="+mn-ea"/>
              <a:cs typeface="Calibri" panose="020F0502020204030204" pitchFamily="34" charset="0"/>
            </a:rPr>
            <a:t/>
          </a:r>
          <a:br>
            <a:rPr lang="es-MX" sz="1400" b="0" i="0" baseline="0">
              <a:solidFill>
                <a:schemeClr val="dk1"/>
              </a:solidFill>
              <a:effectLst/>
              <a:latin typeface="Calibri" panose="020F0502020204030204" pitchFamily="34" charset="0"/>
              <a:ea typeface="+mn-ea"/>
              <a:cs typeface="Calibri" panose="020F0502020204030204" pitchFamily="34" charset="0"/>
            </a:rPr>
          </a:br>
          <a:endParaRPr lang="es-MX" sz="1400" b="0" i="0" baseline="0">
            <a:solidFill>
              <a:schemeClr val="dk1"/>
            </a:solidFill>
            <a:effectLst/>
            <a:latin typeface="Calibri" panose="020F0502020204030204" pitchFamily="34" charset="0"/>
            <a:ea typeface="+mn-ea"/>
            <a:cs typeface="Calibri" panose="020F0502020204030204" pitchFamily="34" charset="0"/>
          </a:endParaRPr>
        </a:p>
      </xdr:txBody>
    </xdr:sp>
    <xdr:clientData/>
  </xdr:twoCellAnchor>
  <xdr:twoCellAnchor>
    <xdr:from>
      <xdr:col>8</xdr:col>
      <xdr:colOff>171451</xdr:colOff>
      <xdr:row>66</xdr:row>
      <xdr:rowOff>85725</xdr:rowOff>
    </xdr:from>
    <xdr:to>
      <xdr:col>15</xdr:col>
      <xdr:colOff>114301</xdr:colOff>
      <xdr:row>91</xdr:row>
      <xdr:rowOff>85725</xdr:rowOff>
    </xdr:to>
    <mc:AlternateContent xmlns:mc="http://schemas.openxmlformats.org/markup-compatibility/2006" xmlns:a14="http://schemas.microsoft.com/office/drawing/2010/main">
      <mc:Choice Requires="a14">
        <xdr:sp macro="" textlink="">
          <xdr:nvSpPr>
            <xdr:cNvPr id="16" name="CuadroTexto 15"/>
            <xdr:cNvSpPr txBox="1"/>
          </xdr:nvSpPr>
          <xdr:spPr>
            <a:xfrm>
              <a:off x="6410326" y="12811125"/>
              <a:ext cx="5086350" cy="4743450"/>
            </a:xfrm>
            <a:prstGeom prst="rect">
              <a:avLst/>
            </a:prstGeom>
            <a:solidFill>
              <a:srgbClr val="A9D8B7">
                <a:alpha val="85098"/>
              </a:srgb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MX" sz="1400" b="0" i="0" baseline="0">
                  <a:solidFill>
                    <a:schemeClr val="dk1"/>
                  </a:solidFill>
                  <a:effectLst/>
                  <a:latin typeface="Calibri" panose="020F0502020204030204" pitchFamily="34" charset="0"/>
                  <a:ea typeface="+mn-ea"/>
                  <a:cs typeface="Calibri" panose="020F0502020204030204" pitchFamily="34" charset="0"/>
                </a:rPr>
                <a:t>El índice de rentabilidad se define como la razón existente entre la suma de los valores presente de los flujos netos de efectivo de un proyecto, descontados con la tasa de costo de capital k y la inversión inicial requerida </a:t>
              </a:r>
              <a:br>
                <a:rPr lang="es-MX" sz="1400" b="0" i="0" baseline="0">
                  <a:solidFill>
                    <a:schemeClr val="dk1"/>
                  </a:solidFill>
                  <a:effectLst/>
                  <a:latin typeface="Calibri" panose="020F0502020204030204" pitchFamily="34" charset="0"/>
                  <a:ea typeface="+mn-ea"/>
                  <a:cs typeface="Calibri" panose="020F0502020204030204" pitchFamily="34" charset="0"/>
                </a:rPr>
              </a:br>
              <a:r>
                <a:rPr lang="es-MX" sz="1400" b="0" i="0" baseline="0">
                  <a:solidFill>
                    <a:schemeClr val="dk1"/>
                  </a:solidFill>
                  <a:effectLst/>
                  <a:latin typeface="Calibri" panose="020F0502020204030204" pitchFamily="34" charset="0"/>
                  <a:ea typeface="+mn-ea"/>
                  <a:cs typeface="Calibri" panose="020F0502020204030204" pitchFamily="34" charset="0"/>
                </a:rPr>
                <a:t/>
              </a:r>
              <a:br>
                <a:rPr lang="es-MX" sz="1400" b="0" i="0" baseline="0">
                  <a:solidFill>
                    <a:schemeClr val="dk1"/>
                  </a:solidFill>
                  <a:effectLst/>
                  <a:latin typeface="Calibri" panose="020F0502020204030204" pitchFamily="34" charset="0"/>
                  <a:ea typeface="+mn-ea"/>
                  <a:cs typeface="Calibri" panose="020F0502020204030204" pitchFamily="34" charset="0"/>
                </a:rPr>
              </a:br>
              <a:r>
                <a:rPr lang="es-MX" sz="1400" b="0" i="0" baseline="0">
                  <a:solidFill>
                    <a:schemeClr val="dk1"/>
                  </a:solidFill>
                  <a:effectLst/>
                  <a:latin typeface="Calibri" panose="020F0502020204030204" pitchFamily="34" charset="0"/>
                  <a:ea typeface="+mn-ea"/>
                  <a:cs typeface="Calibri" panose="020F0502020204030204" pitchFamily="34" charset="0"/>
                </a:rPr>
                <a:t>La fórmula general para obtener el índice de rentabilidad (IR) es:</a:t>
              </a:r>
            </a:p>
            <a:p>
              <a:pPr marL="0" marR="0" lvl="0" indent="0" defTabSz="914400" eaLnBrk="1" fontAlgn="auto" latinLnBrk="0" hangingPunct="1">
                <a:lnSpc>
                  <a:spcPct val="100000"/>
                </a:lnSpc>
                <a:spcBef>
                  <a:spcPts val="0"/>
                </a:spcBef>
                <a:spcAft>
                  <a:spcPts val="0"/>
                </a:spcAft>
                <a:buClrTx/>
                <a:buSzTx/>
                <a:buFontTx/>
                <a:buNone/>
                <a:tabLst/>
                <a:defRPr/>
              </a:pPr>
              <a:endParaRPr lang="es-MX" sz="1400" b="0" i="0" baseline="0">
                <a:solidFill>
                  <a:schemeClr val="dk1"/>
                </a:solidFill>
                <a:effectLst/>
                <a:latin typeface="Calibri" panose="020F0502020204030204" pitchFamily="34" charset="0"/>
                <a:ea typeface="+mn-ea"/>
                <a:cs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es-MX" sz="1400" b="0" i="0" baseline="0">
                        <a:solidFill>
                          <a:schemeClr val="dk1"/>
                        </a:solidFill>
                        <a:effectLst/>
                        <a:latin typeface="Cambria Math" panose="02040503050406030204" pitchFamily="18" charset="0"/>
                        <a:ea typeface="+mn-ea"/>
                        <a:cs typeface="Calibri" panose="020F0502020204030204" pitchFamily="34" charset="0"/>
                      </a:rPr>
                      <m:t>𝐼𝑅</m:t>
                    </m:r>
                    <m:r>
                      <a:rPr lang="es-MX" sz="1400" b="0" i="0" baseline="0">
                        <a:solidFill>
                          <a:schemeClr val="dk1"/>
                        </a:solidFill>
                        <a:effectLst/>
                        <a:latin typeface="Cambria Math" panose="02040503050406030204" pitchFamily="18" charset="0"/>
                        <a:ea typeface="+mn-ea"/>
                        <a:cs typeface="Calibri" panose="020F0502020204030204" pitchFamily="34" charset="0"/>
                      </a:rPr>
                      <m:t>= </m:t>
                    </m:r>
                    <m:r>
                      <a:rPr lang="es-MX" sz="1400" b="0" i="0" baseline="0">
                        <a:solidFill>
                          <a:schemeClr val="dk1"/>
                        </a:solidFill>
                        <a:effectLst/>
                        <a:latin typeface="Cambria Math" panose="02040503050406030204" pitchFamily="18" charset="0"/>
                        <a:ea typeface="+mn-ea"/>
                        <a:cs typeface="Calibri" panose="020F0502020204030204" pitchFamily="34" charset="0"/>
                      </a:rPr>
                      <m:t>𝑆𝑈𝑀𝐴</m:t>
                    </m:r>
                    <m:r>
                      <a:rPr lang="es-MX" sz="1400" b="0" i="0" baseline="0">
                        <a:solidFill>
                          <a:schemeClr val="dk1"/>
                        </a:solidFill>
                        <a:effectLst/>
                        <a:latin typeface="Cambria Math" panose="02040503050406030204" pitchFamily="18" charset="0"/>
                        <a:ea typeface="+mn-ea"/>
                        <a:cs typeface="Calibri" panose="020F0502020204030204" pitchFamily="34" charset="0"/>
                      </a:rPr>
                      <m:t> </m:t>
                    </m:r>
                    <m:r>
                      <a:rPr lang="es-MX" sz="1400" b="0" i="0" baseline="0">
                        <a:solidFill>
                          <a:schemeClr val="dk1"/>
                        </a:solidFill>
                        <a:effectLst/>
                        <a:latin typeface="Cambria Math" panose="02040503050406030204" pitchFamily="18" charset="0"/>
                        <a:ea typeface="+mn-ea"/>
                        <a:cs typeface="Calibri" panose="020F0502020204030204" pitchFamily="34" charset="0"/>
                      </a:rPr>
                      <m:t>𝐷𝐸𝐿</m:t>
                    </m:r>
                    <m:r>
                      <a:rPr lang="es-MX" sz="1400" b="0" i="0" baseline="0">
                        <a:solidFill>
                          <a:schemeClr val="dk1"/>
                        </a:solidFill>
                        <a:effectLst/>
                        <a:latin typeface="Cambria Math" panose="02040503050406030204" pitchFamily="18" charset="0"/>
                        <a:ea typeface="+mn-ea"/>
                        <a:cs typeface="Calibri" panose="020F0502020204030204" pitchFamily="34" charset="0"/>
                      </a:rPr>
                      <m:t> </m:t>
                    </m:r>
                    <m:r>
                      <a:rPr lang="es-MX" sz="1400" b="0" i="0" baseline="0">
                        <a:solidFill>
                          <a:schemeClr val="dk1"/>
                        </a:solidFill>
                        <a:effectLst/>
                        <a:latin typeface="Cambria Math" panose="02040503050406030204" pitchFamily="18" charset="0"/>
                        <a:ea typeface="+mn-ea"/>
                        <a:cs typeface="Calibri" panose="020F0502020204030204" pitchFamily="34" charset="0"/>
                      </a:rPr>
                      <m:t>𝑉𝐴𝐿𝑂𝑅</m:t>
                    </m:r>
                    <m:r>
                      <a:rPr lang="es-MX" sz="1400" b="0" i="0" baseline="0">
                        <a:solidFill>
                          <a:schemeClr val="dk1"/>
                        </a:solidFill>
                        <a:effectLst/>
                        <a:latin typeface="Cambria Math" panose="02040503050406030204" pitchFamily="18" charset="0"/>
                        <a:ea typeface="+mn-ea"/>
                        <a:cs typeface="Calibri" panose="020F0502020204030204" pitchFamily="34" charset="0"/>
                      </a:rPr>
                      <m:t> </m:t>
                    </m:r>
                    <m:r>
                      <a:rPr lang="es-MX" sz="1400" b="0" i="0" baseline="0">
                        <a:solidFill>
                          <a:schemeClr val="dk1"/>
                        </a:solidFill>
                        <a:effectLst/>
                        <a:latin typeface="Cambria Math" panose="02040503050406030204" pitchFamily="18" charset="0"/>
                        <a:ea typeface="+mn-ea"/>
                        <a:cs typeface="Calibri" panose="020F0502020204030204" pitchFamily="34" charset="0"/>
                      </a:rPr>
                      <m:t>𝑃𝑅𝐸𝑆𝐸𝑁𝑇𝐸</m:t>
                    </m:r>
                    <m:r>
                      <a:rPr lang="es-MX" sz="1400" b="0" i="0" baseline="0">
                        <a:solidFill>
                          <a:schemeClr val="dk1"/>
                        </a:solidFill>
                        <a:effectLst/>
                        <a:latin typeface="Cambria Math" panose="02040503050406030204" pitchFamily="18" charset="0"/>
                        <a:ea typeface="+mn-ea"/>
                        <a:cs typeface="Calibri" panose="020F0502020204030204" pitchFamily="34" charset="0"/>
                      </a:rPr>
                      <m:t> </m:t>
                    </m:r>
                    <m:r>
                      <a:rPr lang="es-MX" sz="1400" b="0" i="0" baseline="0">
                        <a:solidFill>
                          <a:schemeClr val="dk1"/>
                        </a:solidFill>
                        <a:effectLst/>
                        <a:latin typeface="Cambria Math" panose="02040503050406030204" pitchFamily="18" charset="0"/>
                        <a:ea typeface="+mn-ea"/>
                        <a:cs typeface="Calibri" panose="020F0502020204030204" pitchFamily="34" charset="0"/>
                      </a:rPr>
                      <m:t>𝐷𝐸</m:t>
                    </m:r>
                    <m:r>
                      <a:rPr lang="es-MX" sz="1400" b="0" i="0" baseline="0">
                        <a:solidFill>
                          <a:schemeClr val="dk1"/>
                        </a:solidFill>
                        <a:effectLst/>
                        <a:latin typeface="Cambria Math" panose="02040503050406030204" pitchFamily="18" charset="0"/>
                        <a:ea typeface="+mn-ea"/>
                        <a:cs typeface="Calibri" panose="020F0502020204030204" pitchFamily="34" charset="0"/>
                      </a:rPr>
                      <m:t> </m:t>
                    </m:r>
                    <m:r>
                      <a:rPr lang="es-MX" sz="1400" b="0" i="0" baseline="0">
                        <a:solidFill>
                          <a:schemeClr val="dk1"/>
                        </a:solidFill>
                        <a:effectLst/>
                        <a:latin typeface="Cambria Math" panose="02040503050406030204" pitchFamily="18" charset="0"/>
                        <a:ea typeface="+mn-ea"/>
                        <a:cs typeface="Calibri" panose="020F0502020204030204" pitchFamily="34" charset="0"/>
                      </a:rPr>
                      <m:t>𝐿𝑂𝑆</m:t>
                    </m:r>
                    <m:r>
                      <a:rPr lang="es-MX" sz="1400" b="0" i="0" baseline="0">
                        <a:solidFill>
                          <a:schemeClr val="dk1"/>
                        </a:solidFill>
                        <a:effectLst/>
                        <a:latin typeface="Cambria Math" panose="02040503050406030204" pitchFamily="18" charset="0"/>
                        <a:ea typeface="+mn-ea"/>
                        <a:cs typeface="Calibri" panose="020F0502020204030204" pitchFamily="34" charset="0"/>
                      </a:rPr>
                      <m:t> </m:t>
                    </m:r>
                    <m:r>
                      <a:rPr lang="es-MX" sz="1400" b="0" i="0" baseline="0">
                        <a:solidFill>
                          <a:schemeClr val="dk1"/>
                        </a:solidFill>
                        <a:effectLst/>
                        <a:latin typeface="Cambria Math" panose="02040503050406030204" pitchFamily="18" charset="0"/>
                        <a:ea typeface="+mn-ea"/>
                        <a:cs typeface="Calibri" panose="020F0502020204030204" pitchFamily="34" charset="0"/>
                      </a:rPr>
                      <m:t>𝐹𝐿𝑈𝐽𝑂𝑆</m:t>
                    </m:r>
                    <m:r>
                      <a:rPr lang="es-MX" sz="1400" b="0" i="0" baseline="0">
                        <a:solidFill>
                          <a:schemeClr val="dk1"/>
                        </a:solidFill>
                        <a:effectLst/>
                        <a:latin typeface="Cambria Math" panose="02040503050406030204" pitchFamily="18" charset="0"/>
                        <a:ea typeface="+mn-ea"/>
                        <a:cs typeface="Calibri" panose="020F0502020204030204" pitchFamily="34" charset="0"/>
                      </a:rPr>
                      <m:t> </m:t>
                    </m:r>
                    <m:r>
                      <a:rPr lang="es-MX" sz="1400" b="0" i="0" baseline="0">
                        <a:solidFill>
                          <a:schemeClr val="dk1"/>
                        </a:solidFill>
                        <a:effectLst/>
                        <a:latin typeface="Cambria Math" panose="02040503050406030204" pitchFamily="18" charset="0"/>
                        <a:ea typeface="+mn-ea"/>
                        <a:cs typeface="Calibri" panose="020F0502020204030204" pitchFamily="34" charset="0"/>
                      </a:rPr>
                      <m:t>𝐷𝐸</m:t>
                    </m:r>
                    <m:r>
                      <a:rPr lang="es-MX" sz="1400" b="0" i="0" baseline="0">
                        <a:solidFill>
                          <a:schemeClr val="dk1"/>
                        </a:solidFill>
                        <a:effectLst/>
                        <a:latin typeface="Cambria Math" panose="02040503050406030204" pitchFamily="18" charset="0"/>
                        <a:ea typeface="+mn-ea"/>
                        <a:cs typeface="Calibri" panose="020F0502020204030204" pitchFamily="34" charset="0"/>
                      </a:rPr>
                      <m:t> </m:t>
                    </m:r>
                    <m:r>
                      <a:rPr lang="es-MX" sz="1400" b="0" i="0" baseline="0">
                        <a:solidFill>
                          <a:schemeClr val="dk1"/>
                        </a:solidFill>
                        <a:effectLst/>
                        <a:latin typeface="Cambria Math" panose="02040503050406030204" pitchFamily="18" charset="0"/>
                        <a:ea typeface="+mn-ea"/>
                        <a:cs typeface="Calibri" panose="020F0502020204030204" pitchFamily="34" charset="0"/>
                      </a:rPr>
                      <m:t>𝐸𝐹𝐸𝐶𝑇𝐼𝑉𝑂</m:t>
                    </m:r>
                    <m:r>
                      <a:rPr lang="es-MX" sz="1400" b="0" i="0" baseline="0">
                        <a:solidFill>
                          <a:schemeClr val="dk1"/>
                        </a:solidFill>
                        <a:effectLst/>
                        <a:latin typeface="Cambria Math" panose="02040503050406030204" pitchFamily="18" charset="0"/>
                        <a:ea typeface="+mn-ea"/>
                        <a:cs typeface="Calibri" panose="020F0502020204030204" pitchFamily="34" charset="0"/>
                      </a:rPr>
                      <m:t> </m:t>
                    </m:r>
                    <m:r>
                      <a:rPr lang="es-MX" sz="1400" b="0" i="0" baseline="0">
                        <a:solidFill>
                          <a:schemeClr val="dk1"/>
                        </a:solidFill>
                        <a:effectLst/>
                        <a:latin typeface="Cambria Math" panose="02040503050406030204" pitchFamily="18" charset="0"/>
                        <a:ea typeface="+mn-ea"/>
                        <a:cs typeface="Calibri" panose="020F0502020204030204" pitchFamily="34" charset="0"/>
                      </a:rPr>
                      <m:t>𝑁𝐸𝑇𝑂</m:t>
                    </m:r>
                    <m:r>
                      <a:rPr lang="es-MX" sz="1400" b="0" i="0" baseline="0">
                        <a:solidFill>
                          <a:schemeClr val="dk1"/>
                        </a:solidFill>
                        <a:effectLst/>
                        <a:latin typeface="Cambria Math" panose="02040503050406030204" pitchFamily="18" charset="0"/>
                        <a:ea typeface="+mn-ea"/>
                        <a:cs typeface="Calibri" panose="020F0502020204030204" pitchFamily="34" charset="0"/>
                      </a:rPr>
                      <m:t> / </m:t>
                    </m:r>
                    <m:r>
                      <a:rPr lang="es-MX" sz="1400" b="0" i="0" baseline="0">
                        <a:solidFill>
                          <a:schemeClr val="dk1"/>
                        </a:solidFill>
                        <a:effectLst/>
                        <a:latin typeface="Cambria Math" panose="02040503050406030204" pitchFamily="18" charset="0"/>
                        <a:ea typeface="+mn-ea"/>
                        <a:cs typeface="Calibri" panose="020F0502020204030204" pitchFamily="34" charset="0"/>
                      </a:rPr>
                      <m:t>𝐼𝑁𝑉𝐸𝑅𝑆𝐼𝑂𝑁</m:t>
                    </m:r>
                    <m:r>
                      <a:rPr lang="es-MX" sz="1400" b="0" i="0" baseline="0">
                        <a:solidFill>
                          <a:schemeClr val="dk1"/>
                        </a:solidFill>
                        <a:effectLst/>
                        <a:latin typeface="Cambria Math" panose="02040503050406030204" pitchFamily="18" charset="0"/>
                        <a:ea typeface="+mn-ea"/>
                        <a:cs typeface="Calibri" panose="020F0502020204030204" pitchFamily="34" charset="0"/>
                      </a:rPr>
                      <m:t> </m:t>
                    </m:r>
                    <m:r>
                      <a:rPr lang="es-MX" sz="1400" b="0" i="0" baseline="0">
                        <a:solidFill>
                          <a:schemeClr val="dk1"/>
                        </a:solidFill>
                        <a:effectLst/>
                        <a:latin typeface="Cambria Math" panose="02040503050406030204" pitchFamily="18" charset="0"/>
                        <a:ea typeface="+mn-ea"/>
                        <a:cs typeface="Calibri" panose="020F0502020204030204" pitchFamily="34" charset="0"/>
                      </a:rPr>
                      <m:t>𝐼𝑁𝐼𝐶𝐼𝐴𝐿</m:t>
                    </m:r>
                  </m:oMath>
                </m:oMathPara>
              </a14:m>
              <a:r>
                <a:rPr lang="es-MX" sz="1400" b="0" i="0" baseline="0">
                  <a:solidFill>
                    <a:schemeClr val="dk1"/>
                  </a:solidFill>
                  <a:effectLst/>
                  <a:latin typeface="Calibri" panose="020F0502020204030204" pitchFamily="34" charset="0"/>
                  <a:ea typeface="+mn-ea"/>
                  <a:cs typeface="Calibri" panose="020F0502020204030204" pitchFamily="34" charset="0"/>
                </a:rPr>
                <a:t/>
              </a:r>
              <a:br>
                <a:rPr lang="es-MX" sz="1400" b="0" i="0" baseline="0">
                  <a:solidFill>
                    <a:schemeClr val="dk1"/>
                  </a:solidFill>
                  <a:effectLst/>
                  <a:latin typeface="Calibri" panose="020F0502020204030204" pitchFamily="34" charset="0"/>
                  <a:ea typeface="+mn-ea"/>
                  <a:cs typeface="Calibri" panose="020F0502020204030204" pitchFamily="34" charset="0"/>
                </a:rPr>
              </a:br>
              <a:endParaRPr lang="es-MX" sz="1400" b="0" i="0" baseline="0">
                <a:solidFill>
                  <a:schemeClr val="dk1"/>
                </a:solidFill>
                <a:effectLst/>
                <a:latin typeface="Calibri" panose="020F0502020204030204" pitchFamily="34" charset="0"/>
                <a:ea typeface="+mn-ea"/>
                <a:cs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s-MX" sz="1400" b="0" i="0" baseline="0">
                  <a:solidFill>
                    <a:schemeClr val="dk1"/>
                  </a:solidFill>
                  <a:effectLst/>
                  <a:latin typeface="Calibri" panose="020F0502020204030204" pitchFamily="34" charset="0"/>
                  <a:ea typeface="+mn-ea"/>
                  <a:cs typeface="Calibri" panose="020F0502020204030204" pitchFamily="34" charset="0"/>
                </a:rPr>
                <a:t/>
              </a:r>
              <a:br>
                <a:rPr lang="es-MX" sz="1400" b="0" i="0" baseline="0">
                  <a:solidFill>
                    <a:schemeClr val="dk1"/>
                  </a:solidFill>
                  <a:effectLst/>
                  <a:latin typeface="Calibri" panose="020F0502020204030204" pitchFamily="34" charset="0"/>
                  <a:ea typeface="+mn-ea"/>
                  <a:cs typeface="Calibri" panose="020F0502020204030204" pitchFamily="34" charset="0"/>
                </a:rPr>
              </a:br>
              <a:r>
                <a:rPr lang="es-MX" sz="1400" b="0" i="0" baseline="0">
                  <a:solidFill>
                    <a:schemeClr val="dk1"/>
                  </a:solidFill>
                  <a:effectLst/>
                  <a:latin typeface="Calibri" panose="020F0502020204030204" pitchFamily="34" charset="0"/>
                  <a:ea typeface="+mn-ea"/>
                  <a:cs typeface="Calibri" panose="020F0502020204030204" pitchFamily="34" charset="0"/>
                </a:rPr>
                <a:t>El IR se puede interpretar como el valor presente o la rentabilidad obtenida por cada unidad monetaria invertida en el proyecto.</a:t>
              </a:r>
              <a:br>
                <a:rPr lang="es-MX" sz="1400" b="0" i="0" baseline="0">
                  <a:solidFill>
                    <a:schemeClr val="dk1"/>
                  </a:solidFill>
                  <a:effectLst/>
                  <a:latin typeface="Calibri" panose="020F0502020204030204" pitchFamily="34" charset="0"/>
                  <a:ea typeface="+mn-ea"/>
                  <a:cs typeface="Calibri" panose="020F0502020204030204" pitchFamily="34" charset="0"/>
                </a:rPr>
              </a:br>
              <a:r>
                <a:rPr lang="es-MX" sz="1400" b="0" i="0" baseline="0">
                  <a:solidFill>
                    <a:schemeClr val="dk1"/>
                  </a:solidFill>
                  <a:effectLst/>
                  <a:latin typeface="Calibri" panose="020F0502020204030204" pitchFamily="34" charset="0"/>
                  <a:ea typeface="+mn-ea"/>
                  <a:cs typeface="Calibri" panose="020F0502020204030204" pitchFamily="34" charset="0"/>
                </a:rPr>
                <a:t/>
              </a:r>
              <a:br>
                <a:rPr lang="es-MX" sz="1400" b="0" i="0" baseline="0">
                  <a:solidFill>
                    <a:schemeClr val="dk1"/>
                  </a:solidFill>
                  <a:effectLst/>
                  <a:latin typeface="Calibri" panose="020F0502020204030204" pitchFamily="34" charset="0"/>
                  <a:ea typeface="+mn-ea"/>
                  <a:cs typeface="Calibri" panose="020F0502020204030204" pitchFamily="34" charset="0"/>
                </a:rPr>
              </a:br>
              <a:r>
                <a:rPr lang="es-MX" sz="1400" b="0" i="0" baseline="0">
                  <a:solidFill>
                    <a:schemeClr val="dk1"/>
                  </a:solidFill>
                  <a:effectLst/>
                  <a:latin typeface="Calibri" panose="020F0502020204030204" pitchFamily="34" charset="0"/>
                  <a:ea typeface="+mn-ea"/>
                  <a:cs typeface="Calibri" panose="020F0502020204030204" pitchFamily="34" charset="0"/>
                </a:rPr>
                <a:t>Criterios de decisión:</a:t>
              </a:r>
              <a:br>
                <a:rPr lang="es-MX" sz="1400" b="0" i="0" baseline="0">
                  <a:solidFill>
                    <a:schemeClr val="dk1"/>
                  </a:solidFill>
                  <a:effectLst/>
                  <a:latin typeface="Calibri" panose="020F0502020204030204" pitchFamily="34" charset="0"/>
                  <a:ea typeface="+mn-ea"/>
                  <a:cs typeface="Calibri" panose="020F0502020204030204" pitchFamily="34" charset="0"/>
                </a:rPr>
              </a:br>
              <a:r>
                <a:rPr lang="es-MX" sz="1400" b="0" i="0" baseline="0">
                  <a:solidFill>
                    <a:schemeClr val="dk1"/>
                  </a:solidFill>
                  <a:effectLst/>
                  <a:latin typeface="Calibri" panose="020F0502020204030204" pitchFamily="34" charset="0"/>
                  <a:ea typeface="+mn-ea"/>
                  <a:cs typeface="Calibri" panose="020F0502020204030204" pitchFamily="34" charset="0"/>
                </a:rPr>
                <a:t/>
              </a:r>
              <a:br>
                <a:rPr lang="es-MX" sz="1400" b="0" i="0" baseline="0">
                  <a:solidFill>
                    <a:schemeClr val="dk1"/>
                  </a:solidFill>
                  <a:effectLst/>
                  <a:latin typeface="Calibri" panose="020F0502020204030204" pitchFamily="34" charset="0"/>
                  <a:ea typeface="+mn-ea"/>
                  <a:cs typeface="Calibri" panose="020F0502020204030204" pitchFamily="34" charset="0"/>
                </a:rPr>
              </a:br>
              <a:r>
                <a:rPr lang="es-MX" sz="1400" b="0" i="0" baseline="0">
                  <a:solidFill>
                    <a:schemeClr val="dk1"/>
                  </a:solidFill>
                  <a:effectLst/>
                  <a:latin typeface="Calibri" panose="020F0502020204030204" pitchFamily="34" charset="0"/>
                  <a:ea typeface="+mn-ea"/>
                  <a:cs typeface="Calibri" panose="020F0502020204030204" pitchFamily="34" charset="0"/>
                </a:rPr>
                <a:t>Si el IR &gt; 1 el proyecto debe aceptarse porque crea valor para la empresa </a:t>
              </a:r>
              <a:br>
                <a:rPr lang="es-MX" sz="1400" b="0" i="0" baseline="0">
                  <a:solidFill>
                    <a:schemeClr val="dk1"/>
                  </a:solidFill>
                  <a:effectLst/>
                  <a:latin typeface="Calibri" panose="020F0502020204030204" pitchFamily="34" charset="0"/>
                  <a:ea typeface="+mn-ea"/>
                  <a:cs typeface="Calibri" panose="020F0502020204030204" pitchFamily="34" charset="0"/>
                </a:rPr>
              </a:br>
              <a:r>
                <a:rPr lang="es-MX" sz="1400" b="0" i="0" baseline="0">
                  <a:solidFill>
                    <a:schemeClr val="dk1"/>
                  </a:solidFill>
                  <a:effectLst/>
                  <a:latin typeface="Calibri" panose="020F0502020204030204" pitchFamily="34" charset="0"/>
                  <a:ea typeface="+mn-ea"/>
                  <a:cs typeface="Calibri" panose="020F0502020204030204" pitchFamily="34" charset="0"/>
                </a:rPr>
                <a:t>Si el IR &lt; 1 el proyecto se debe rechazar porque no crea valor para la empresa </a:t>
              </a:r>
              <a:br>
                <a:rPr lang="es-MX" sz="1400" b="0" i="0" baseline="0">
                  <a:solidFill>
                    <a:schemeClr val="dk1"/>
                  </a:solidFill>
                  <a:effectLst/>
                  <a:latin typeface="Calibri" panose="020F0502020204030204" pitchFamily="34" charset="0"/>
                  <a:ea typeface="+mn-ea"/>
                  <a:cs typeface="Calibri" panose="020F0502020204030204" pitchFamily="34" charset="0"/>
                </a:rPr>
              </a:br>
              <a:r>
                <a:rPr lang="es-MX" sz="1400" b="0" i="0" baseline="0">
                  <a:solidFill>
                    <a:schemeClr val="dk1"/>
                  </a:solidFill>
                  <a:effectLst/>
                  <a:latin typeface="Calibri" panose="020F0502020204030204" pitchFamily="34" charset="0"/>
                  <a:ea typeface="+mn-ea"/>
                  <a:cs typeface="Calibri" panose="020F0502020204030204" pitchFamily="34" charset="0"/>
                </a:rPr>
                <a:t>Si el IR = 1 es indiferente aceptar o rechazar el proyecto porque no crea ni destruye su valor para la empresa </a:t>
              </a:r>
            </a:p>
            <a:p>
              <a:pPr marL="0" marR="0" lvl="0" indent="0" defTabSz="914400" eaLnBrk="1" fontAlgn="auto" latinLnBrk="0" hangingPunct="1">
                <a:lnSpc>
                  <a:spcPct val="100000"/>
                </a:lnSpc>
                <a:spcBef>
                  <a:spcPts val="0"/>
                </a:spcBef>
                <a:spcAft>
                  <a:spcPts val="0"/>
                </a:spcAft>
                <a:buClrTx/>
                <a:buSzTx/>
                <a:buFontTx/>
                <a:buNone/>
                <a:tabLst/>
                <a:defRPr/>
              </a:pPr>
              <a:endParaRPr lang="es-MX" sz="1400" b="0" i="0" baseline="0">
                <a:solidFill>
                  <a:schemeClr val="dk1"/>
                </a:solidFill>
                <a:effectLst/>
                <a:latin typeface="Calibri" panose="020F0502020204030204" pitchFamily="34" charset="0"/>
                <a:ea typeface="+mn-ea"/>
                <a:cs typeface="Calibri" panose="020F0502020204030204" pitchFamily="34" charset="0"/>
              </a:endParaRPr>
            </a:p>
          </xdr:txBody>
        </xdr:sp>
      </mc:Choice>
      <mc:Fallback xmlns="">
        <xdr:sp macro="" textlink="">
          <xdr:nvSpPr>
            <xdr:cNvPr id="16" name="CuadroTexto 15"/>
            <xdr:cNvSpPr txBox="1"/>
          </xdr:nvSpPr>
          <xdr:spPr>
            <a:xfrm>
              <a:off x="6410326" y="12811125"/>
              <a:ext cx="5086350" cy="4743450"/>
            </a:xfrm>
            <a:prstGeom prst="rect">
              <a:avLst/>
            </a:prstGeom>
            <a:solidFill>
              <a:srgbClr val="A9D8B7">
                <a:alpha val="85098"/>
              </a:srgb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MX" sz="1400" b="0" i="0" baseline="0">
                  <a:solidFill>
                    <a:schemeClr val="dk1"/>
                  </a:solidFill>
                  <a:effectLst/>
                  <a:latin typeface="Calibri" panose="020F0502020204030204" pitchFamily="34" charset="0"/>
                  <a:ea typeface="+mn-ea"/>
                  <a:cs typeface="Calibri" panose="020F0502020204030204" pitchFamily="34" charset="0"/>
                </a:rPr>
                <a:t>El índice de rentabilidad se define como la razón existente entre la suma de los valores presente de los flujos netos de efectivo de un proyecto, descontados con la tasa de costo de capital k y la inversión inicial requerida </a:t>
              </a:r>
              <a:br>
                <a:rPr lang="es-MX" sz="1400" b="0" i="0" baseline="0">
                  <a:solidFill>
                    <a:schemeClr val="dk1"/>
                  </a:solidFill>
                  <a:effectLst/>
                  <a:latin typeface="Calibri" panose="020F0502020204030204" pitchFamily="34" charset="0"/>
                  <a:ea typeface="+mn-ea"/>
                  <a:cs typeface="Calibri" panose="020F0502020204030204" pitchFamily="34" charset="0"/>
                </a:rPr>
              </a:br>
              <a:r>
                <a:rPr lang="es-MX" sz="1400" b="0" i="0" baseline="0">
                  <a:solidFill>
                    <a:schemeClr val="dk1"/>
                  </a:solidFill>
                  <a:effectLst/>
                  <a:latin typeface="Calibri" panose="020F0502020204030204" pitchFamily="34" charset="0"/>
                  <a:ea typeface="+mn-ea"/>
                  <a:cs typeface="Calibri" panose="020F0502020204030204" pitchFamily="34" charset="0"/>
                </a:rPr>
                <a:t/>
              </a:r>
              <a:br>
                <a:rPr lang="es-MX" sz="1400" b="0" i="0" baseline="0">
                  <a:solidFill>
                    <a:schemeClr val="dk1"/>
                  </a:solidFill>
                  <a:effectLst/>
                  <a:latin typeface="Calibri" panose="020F0502020204030204" pitchFamily="34" charset="0"/>
                  <a:ea typeface="+mn-ea"/>
                  <a:cs typeface="Calibri" panose="020F0502020204030204" pitchFamily="34" charset="0"/>
                </a:rPr>
              </a:br>
              <a:r>
                <a:rPr lang="es-MX" sz="1400" b="0" i="0" baseline="0">
                  <a:solidFill>
                    <a:schemeClr val="dk1"/>
                  </a:solidFill>
                  <a:effectLst/>
                  <a:latin typeface="Calibri" panose="020F0502020204030204" pitchFamily="34" charset="0"/>
                  <a:ea typeface="+mn-ea"/>
                  <a:cs typeface="Calibri" panose="020F0502020204030204" pitchFamily="34" charset="0"/>
                </a:rPr>
                <a:t>La fórmula general para obtener el índice de rentabilidad (IR) es:</a:t>
              </a:r>
            </a:p>
            <a:p>
              <a:pPr marL="0" marR="0" lvl="0" indent="0" defTabSz="914400" eaLnBrk="1" fontAlgn="auto" latinLnBrk="0" hangingPunct="1">
                <a:lnSpc>
                  <a:spcPct val="100000"/>
                </a:lnSpc>
                <a:spcBef>
                  <a:spcPts val="0"/>
                </a:spcBef>
                <a:spcAft>
                  <a:spcPts val="0"/>
                </a:spcAft>
                <a:buClrTx/>
                <a:buSzTx/>
                <a:buFontTx/>
                <a:buNone/>
                <a:tabLst/>
                <a:defRPr/>
              </a:pPr>
              <a:endParaRPr lang="es-MX" sz="1400" b="0" i="0" baseline="0">
                <a:solidFill>
                  <a:schemeClr val="dk1"/>
                </a:solidFill>
                <a:effectLst/>
                <a:latin typeface="Calibri" panose="020F0502020204030204" pitchFamily="34" charset="0"/>
                <a:ea typeface="+mn-ea"/>
                <a:cs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s-MX" sz="1400" b="0" i="0" baseline="0">
                  <a:solidFill>
                    <a:schemeClr val="dk1"/>
                  </a:solidFill>
                  <a:effectLst/>
                  <a:latin typeface="Calibri" panose="020F0502020204030204" pitchFamily="34" charset="0"/>
                  <a:ea typeface="+mn-ea"/>
                  <a:cs typeface="Calibri" panose="020F0502020204030204" pitchFamily="34" charset="0"/>
                </a:rPr>
                <a:t>𝐼𝑅= 𝑆𝑈𝑀𝐴 𝐷𝐸𝐿 𝑉𝐴𝐿𝑂𝑅 𝑃𝑅𝐸𝑆𝐸𝑁𝑇𝐸 𝐷𝐸 𝐿𝑂𝑆 𝐹𝐿𝑈𝐽𝑂𝑆 𝐷𝐸 𝐸𝐹𝐸𝐶𝑇𝐼𝑉𝑂 𝑁𝐸𝑇𝑂 / 𝐼𝑁𝑉𝐸𝑅𝑆𝐼𝑂𝑁 𝐼𝑁𝐼𝐶𝐼𝐴𝐿</a:t>
              </a:r>
              <a:br>
                <a:rPr lang="es-MX" sz="1400" b="0" i="0" baseline="0">
                  <a:solidFill>
                    <a:schemeClr val="dk1"/>
                  </a:solidFill>
                  <a:effectLst/>
                  <a:latin typeface="Calibri" panose="020F0502020204030204" pitchFamily="34" charset="0"/>
                  <a:ea typeface="+mn-ea"/>
                  <a:cs typeface="Calibri" panose="020F0502020204030204" pitchFamily="34" charset="0"/>
                </a:rPr>
              </a:br>
              <a:endParaRPr lang="es-MX" sz="1400" b="0" i="0" baseline="0">
                <a:solidFill>
                  <a:schemeClr val="dk1"/>
                </a:solidFill>
                <a:effectLst/>
                <a:latin typeface="Calibri" panose="020F0502020204030204" pitchFamily="34" charset="0"/>
                <a:ea typeface="+mn-ea"/>
                <a:cs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s-MX" sz="1400" b="0" i="0" baseline="0">
                  <a:solidFill>
                    <a:schemeClr val="dk1"/>
                  </a:solidFill>
                  <a:effectLst/>
                  <a:latin typeface="Calibri" panose="020F0502020204030204" pitchFamily="34" charset="0"/>
                  <a:ea typeface="+mn-ea"/>
                  <a:cs typeface="Calibri" panose="020F0502020204030204" pitchFamily="34" charset="0"/>
                </a:rPr>
                <a:t/>
              </a:r>
              <a:br>
                <a:rPr lang="es-MX" sz="1400" b="0" i="0" baseline="0">
                  <a:solidFill>
                    <a:schemeClr val="dk1"/>
                  </a:solidFill>
                  <a:effectLst/>
                  <a:latin typeface="Calibri" panose="020F0502020204030204" pitchFamily="34" charset="0"/>
                  <a:ea typeface="+mn-ea"/>
                  <a:cs typeface="Calibri" panose="020F0502020204030204" pitchFamily="34" charset="0"/>
                </a:rPr>
              </a:br>
              <a:r>
                <a:rPr lang="es-MX" sz="1400" b="0" i="0" baseline="0">
                  <a:solidFill>
                    <a:schemeClr val="dk1"/>
                  </a:solidFill>
                  <a:effectLst/>
                  <a:latin typeface="Calibri" panose="020F0502020204030204" pitchFamily="34" charset="0"/>
                  <a:ea typeface="+mn-ea"/>
                  <a:cs typeface="Calibri" panose="020F0502020204030204" pitchFamily="34" charset="0"/>
                </a:rPr>
                <a:t>El IR se puede interpretar como el valor presente o la rentabilidad obtenida por cada unidad monetaria invertida en el proyecto.</a:t>
              </a:r>
              <a:br>
                <a:rPr lang="es-MX" sz="1400" b="0" i="0" baseline="0">
                  <a:solidFill>
                    <a:schemeClr val="dk1"/>
                  </a:solidFill>
                  <a:effectLst/>
                  <a:latin typeface="Calibri" panose="020F0502020204030204" pitchFamily="34" charset="0"/>
                  <a:ea typeface="+mn-ea"/>
                  <a:cs typeface="Calibri" panose="020F0502020204030204" pitchFamily="34" charset="0"/>
                </a:rPr>
              </a:br>
              <a:r>
                <a:rPr lang="es-MX" sz="1400" b="0" i="0" baseline="0">
                  <a:solidFill>
                    <a:schemeClr val="dk1"/>
                  </a:solidFill>
                  <a:effectLst/>
                  <a:latin typeface="Calibri" panose="020F0502020204030204" pitchFamily="34" charset="0"/>
                  <a:ea typeface="+mn-ea"/>
                  <a:cs typeface="Calibri" panose="020F0502020204030204" pitchFamily="34" charset="0"/>
                </a:rPr>
                <a:t/>
              </a:r>
              <a:br>
                <a:rPr lang="es-MX" sz="1400" b="0" i="0" baseline="0">
                  <a:solidFill>
                    <a:schemeClr val="dk1"/>
                  </a:solidFill>
                  <a:effectLst/>
                  <a:latin typeface="Calibri" panose="020F0502020204030204" pitchFamily="34" charset="0"/>
                  <a:ea typeface="+mn-ea"/>
                  <a:cs typeface="Calibri" panose="020F0502020204030204" pitchFamily="34" charset="0"/>
                </a:rPr>
              </a:br>
              <a:r>
                <a:rPr lang="es-MX" sz="1400" b="0" i="0" baseline="0">
                  <a:solidFill>
                    <a:schemeClr val="dk1"/>
                  </a:solidFill>
                  <a:effectLst/>
                  <a:latin typeface="Calibri" panose="020F0502020204030204" pitchFamily="34" charset="0"/>
                  <a:ea typeface="+mn-ea"/>
                  <a:cs typeface="Calibri" panose="020F0502020204030204" pitchFamily="34" charset="0"/>
                </a:rPr>
                <a:t>Criterios de decisión:</a:t>
              </a:r>
              <a:br>
                <a:rPr lang="es-MX" sz="1400" b="0" i="0" baseline="0">
                  <a:solidFill>
                    <a:schemeClr val="dk1"/>
                  </a:solidFill>
                  <a:effectLst/>
                  <a:latin typeface="Calibri" panose="020F0502020204030204" pitchFamily="34" charset="0"/>
                  <a:ea typeface="+mn-ea"/>
                  <a:cs typeface="Calibri" panose="020F0502020204030204" pitchFamily="34" charset="0"/>
                </a:rPr>
              </a:br>
              <a:r>
                <a:rPr lang="es-MX" sz="1400" b="0" i="0" baseline="0">
                  <a:solidFill>
                    <a:schemeClr val="dk1"/>
                  </a:solidFill>
                  <a:effectLst/>
                  <a:latin typeface="Calibri" panose="020F0502020204030204" pitchFamily="34" charset="0"/>
                  <a:ea typeface="+mn-ea"/>
                  <a:cs typeface="Calibri" panose="020F0502020204030204" pitchFamily="34" charset="0"/>
                </a:rPr>
                <a:t/>
              </a:r>
              <a:br>
                <a:rPr lang="es-MX" sz="1400" b="0" i="0" baseline="0">
                  <a:solidFill>
                    <a:schemeClr val="dk1"/>
                  </a:solidFill>
                  <a:effectLst/>
                  <a:latin typeface="Calibri" panose="020F0502020204030204" pitchFamily="34" charset="0"/>
                  <a:ea typeface="+mn-ea"/>
                  <a:cs typeface="Calibri" panose="020F0502020204030204" pitchFamily="34" charset="0"/>
                </a:rPr>
              </a:br>
              <a:r>
                <a:rPr lang="es-MX" sz="1400" b="0" i="0" baseline="0">
                  <a:solidFill>
                    <a:schemeClr val="dk1"/>
                  </a:solidFill>
                  <a:effectLst/>
                  <a:latin typeface="Calibri" panose="020F0502020204030204" pitchFamily="34" charset="0"/>
                  <a:ea typeface="+mn-ea"/>
                  <a:cs typeface="Calibri" panose="020F0502020204030204" pitchFamily="34" charset="0"/>
                </a:rPr>
                <a:t>Si el IR &gt; 1 el proyecto debe aceptarse porque crea valor para la empresa </a:t>
              </a:r>
              <a:br>
                <a:rPr lang="es-MX" sz="1400" b="0" i="0" baseline="0">
                  <a:solidFill>
                    <a:schemeClr val="dk1"/>
                  </a:solidFill>
                  <a:effectLst/>
                  <a:latin typeface="Calibri" panose="020F0502020204030204" pitchFamily="34" charset="0"/>
                  <a:ea typeface="+mn-ea"/>
                  <a:cs typeface="Calibri" panose="020F0502020204030204" pitchFamily="34" charset="0"/>
                </a:rPr>
              </a:br>
              <a:r>
                <a:rPr lang="es-MX" sz="1400" b="0" i="0" baseline="0">
                  <a:solidFill>
                    <a:schemeClr val="dk1"/>
                  </a:solidFill>
                  <a:effectLst/>
                  <a:latin typeface="Calibri" panose="020F0502020204030204" pitchFamily="34" charset="0"/>
                  <a:ea typeface="+mn-ea"/>
                  <a:cs typeface="Calibri" panose="020F0502020204030204" pitchFamily="34" charset="0"/>
                </a:rPr>
                <a:t>Si el IR &lt; 1 el proyecto se debe rechazar porque no crea valor para la empresa </a:t>
              </a:r>
              <a:br>
                <a:rPr lang="es-MX" sz="1400" b="0" i="0" baseline="0">
                  <a:solidFill>
                    <a:schemeClr val="dk1"/>
                  </a:solidFill>
                  <a:effectLst/>
                  <a:latin typeface="Calibri" panose="020F0502020204030204" pitchFamily="34" charset="0"/>
                  <a:ea typeface="+mn-ea"/>
                  <a:cs typeface="Calibri" panose="020F0502020204030204" pitchFamily="34" charset="0"/>
                </a:rPr>
              </a:br>
              <a:r>
                <a:rPr lang="es-MX" sz="1400" b="0" i="0" baseline="0">
                  <a:solidFill>
                    <a:schemeClr val="dk1"/>
                  </a:solidFill>
                  <a:effectLst/>
                  <a:latin typeface="Calibri" panose="020F0502020204030204" pitchFamily="34" charset="0"/>
                  <a:ea typeface="+mn-ea"/>
                  <a:cs typeface="Calibri" panose="020F0502020204030204" pitchFamily="34" charset="0"/>
                </a:rPr>
                <a:t>Si el IR = 1 es indiferente aceptar o rechazar el proyecto porque no crea ni destruye su valor para la empresa </a:t>
              </a:r>
            </a:p>
            <a:p>
              <a:pPr marL="0" marR="0" lvl="0" indent="0" defTabSz="914400" eaLnBrk="1" fontAlgn="auto" latinLnBrk="0" hangingPunct="1">
                <a:lnSpc>
                  <a:spcPct val="100000"/>
                </a:lnSpc>
                <a:spcBef>
                  <a:spcPts val="0"/>
                </a:spcBef>
                <a:spcAft>
                  <a:spcPts val="0"/>
                </a:spcAft>
                <a:buClrTx/>
                <a:buSzTx/>
                <a:buFontTx/>
                <a:buNone/>
                <a:tabLst/>
                <a:defRPr/>
              </a:pPr>
              <a:endParaRPr lang="es-MX" sz="1400" b="0" i="0" baseline="0">
                <a:solidFill>
                  <a:schemeClr val="dk1"/>
                </a:solidFill>
                <a:effectLst/>
                <a:latin typeface="Calibri" panose="020F0502020204030204" pitchFamily="34" charset="0"/>
                <a:ea typeface="+mn-ea"/>
                <a:cs typeface="Calibri" panose="020F0502020204030204" pitchFamily="34" charset="0"/>
              </a:endParaRPr>
            </a:p>
          </xdr:txBody>
        </xdr:sp>
      </mc:Fallback>
    </mc:AlternateContent>
    <xdr:clientData/>
  </xdr:twoCellAnchor>
  <xdr:twoCellAnchor>
    <xdr:from>
      <xdr:col>0</xdr:col>
      <xdr:colOff>66675</xdr:colOff>
      <xdr:row>75</xdr:row>
      <xdr:rowOff>171450</xdr:rowOff>
    </xdr:from>
    <xdr:to>
      <xdr:col>7</xdr:col>
      <xdr:colOff>428625</xdr:colOff>
      <xdr:row>97</xdr:row>
      <xdr:rowOff>85726</xdr:rowOff>
    </xdr:to>
    <xdr:sp macro="" textlink="">
      <xdr:nvSpPr>
        <xdr:cNvPr id="19" name="CuadroTexto 18"/>
        <xdr:cNvSpPr txBox="1"/>
      </xdr:nvSpPr>
      <xdr:spPr>
        <a:xfrm>
          <a:off x="66675" y="14592300"/>
          <a:ext cx="5838825" cy="4105276"/>
        </a:xfrm>
        <a:prstGeom prst="rect">
          <a:avLst/>
        </a:prstGeom>
        <a:solidFill>
          <a:srgbClr val="A9D8B7">
            <a:alpha val="85098"/>
          </a:srgb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MX" sz="1200" b="0" i="0" baseline="0">
              <a:solidFill>
                <a:schemeClr val="dk1"/>
              </a:solidFill>
              <a:effectLst/>
              <a:latin typeface="Calibri" panose="020F0502020204030204" pitchFamily="34" charset="0"/>
              <a:ea typeface="+mn-ea"/>
              <a:cs typeface="Calibri" panose="020F0502020204030204" pitchFamily="34" charset="0"/>
            </a:rPr>
            <a:t>El valor presente neto (VPN) de una inversión es la diferencia entre el valor de mercado de la inversión y su costo. Es una medida de la cantidad de valor que se crea o se agrega en el momento de llevar a cabo una inversión.</a:t>
          </a:r>
          <a:br>
            <a:rPr lang="es-MX" sz="1200" b="0" i="0" baseline="0">
              <a:solidFill>
                <a:schemeClr val="dk1"/>
              </a:solidFill>
              <a:effectLst/>
              <a:latin typeface="Calibri" panose="020F0502020204030204" pitchFamily="34" charset="0"/>
              <a:ea typeface="+mn-ea"/>
              <a:cs typeface="Calibri" panose="020F0502020204030204" pitchFamily="34" charset="0"/>
            </a:rPr>
          </a:br>
          <a:r>
            <a:rPr lang="es-MX" sz="1200" b="0" i="0" baseline="0">
              <a:solidFill>
                <a:schemeClr val="dk1"/>
              </a:solidFill>
              <a:effectLst/>
              <a:latin typeface="Calibri" panose="020F0502020204030204" pitchFamily="34" charset="0"/>
              <a:ea typeface="+mn-ea"/>
              <a:cs typeface="Calibri" panose="020F0502020204030204" pitchFamily="34" charset="0"/>
            </a:rPr>
            <a:t/>
          </a:r>
          <a:br>
            <a:rPr lang="es-MX" sz="1200" b="0" i="0" baseline="0">
              <a:solidFill>
                <a:schemeClr val="dk1"/>
              </a:solidFill>
              <a:effectLst/>
              <a:latin typeface="Calibri" panose="020F0502020204030204" pitchFamily="34" charset="0"/>
              <a:ea typeface="+mn-ea"/>
              <a:cs typeface="Calibri" panose="020F0502020204030204" pitchFamily="34" charset="0"/>
            </a:rPr>
          </a:br>
          <a:r>
            <a:rPr lang="es-MX" sz="1200" b="0" i="0" baseline="0">
              <a:solidFill>
                <a:schemeClr val="dk1"/>
              </a:solidFill>
              <a:effectLst/>
              <a:latin typeface="Calibri" panose="020F0502020204030204" pitchFamily="34" charset="0"/>
              <a:ea typeface="+mn-ea"/>
              <a:cs typeface="Calibri" panose="020F0502020204030204" pitchFamily="34" charset="0"/>
            </a:rPr>
            <a:t>El criterio básico de evaluación que utiliza este método es la comparación entre el valor presente de los flujos netos de efectivo que se espera genere el proyecto y la inversión inicial que se requiere para el proyecto. El valor presente de los flujos netos de efectivo es equivalente al valor de mercado del proyecto que comparado con el costo de implementación permite conocer la ganancia o pérdida que se obtendría al llevarlo a cabo.</a:t>
          </a:r>
          <a:br>
            <a:rPr lang="es-MX" sz="1200" b="0" i="0" baseline="0">
              <a:solidFill>
                <a:schemeClr val="dk1"/>
              </a:solidFill>
              <a:effectLst/>
              <a:latin typeface="Calibri" panose="020F0502020204030204" pitchFamily="34" charset="0"/>
              <a:ea typeface="+mn-ea"/>
              <a:cs typeface="Calibri" panose="020F0502020204030204" pitchFamily="34" charset="0"/>
            </a:rPr>
          </a:br>
          <a:r>
            <a:rPr lang="es-MX" sz="1200" b="0" i="0" baseline="0">
              <a:solidFill>
                <a:schemeClr val="dk1"/>
              </a:solidFill>
              <a:effectLst/>
              <a:latin typeface="Calibri" panose="020F0502020204030204" pitchFamily="34" charset="0"/>
              <a:ea typeface="+mn-ea"/>
              <a:cs typeface="Calibri" panose="020F0502020204030204" pitchFamily="34" charset="0"/>
            </a:rPr>
            <a:t/>
          </a:r>
          <a:br>
            <a:rPr lang="es-MX" sz="1200" b="0" i="0" baseline="0">
              <a:solidFill>
                <a:schemeClr val="dk1"/>
              </a:solidFill>
              <a:effectLst/>
              <a:latin typeface="Calibri" panose="020F0502020204030204" pitchFamily="34" charset="0"/>
              <a:ea typeface="+mn-ea"/>
              <a:cs typeface="Calibri" panose="020F0502020204030204" pitchFamily="34" charset="0"/>
            </a:rPr>
          </a:br>
          <a:r>
            <a:rPr lang="es-MX" sz="1200" b="0" i="0" baseline="0">
              <a:solidFill>
                <a:schemeClr val="dk1"/>
              </a:solidFill>
              <a:effectLst/>
              <a:latin typeface="Calibri" panose="020F0502020204030204" pitchFamily="34" charset="0"/>
              <a:ea typeface="+mn-ea"/>
              <a:cs typeface="Calibri" panose="020F0502020204030204" pitchFamily="34" charset="0"/>
            </a:rPr>
            <a:t>La fórmula general para obtener el valor presente neto (VPN) de un proyecto es la siguiente:</a:t>
          </a:r>
        </a:p>
        <a:p>
          <a:pPr marL="0" marR="0" lvl="0" indent="0" defTabSz="914400" eaLnBrk="1" fontAlgn="auto" latinLnBrk="0" hangingPunct="1">
            <a:lnSpc>
              <a:spcPct val="100000"/>
            </a:lnSpc>
            <a:spcBef>
              <a:spcPts val="0"/>
            </a:spcBef>
            <a:spcAft>
              <a:spcPts val="0"/>
            </a:spcAft>
            <a:buClrTx/>
            <a:buSzTx/>
            <a:buFontTx/>
            <a:buNone/>
            <a:tabLst/>
            <a:defRPr/>
          </a:pPr>
          <a:endParaRPr lang="es-MX" sz="1200" b="0" i="0" baseline="0">
            <a:solidFill>
              <a:schemeClr val="dk1"/>
            </a:solidFill>
            <a:effectLst/>
            <a:latin typeface="Calibri" panose="020F0502020204030204" pitchFamily="34" charset="0"/>
            <a:ea typeface="+mn-ea"/>
            <a:cs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s-MX" sz="1200" b="0" i="0" baseline="0">
            <a:solidFill>
              <a:schemeClr val="dk1"/>
            </a:solidFill>
            <a:effectLst/>
            <a:latin typeface="Calibri" panose="020F0502020204030204" pitchFamily="34" charset="0"/>
            <a:ea typeface="+mn-ea"/>
            <a:cs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s-MX" sz="1200" b="0" i="0" baseline="0">
            <a:solidFill>
              <a:schemeClr val="dk1"/>
            </a:solidFill>
            <a:effectLst/>
            <a:latin typeface="Calibri" panose="020F0502020204030204" pitchFamily="34" charset="0"/>
            <a:ea typeface="+mn-ea"/>
            <a:cs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s-MX" sz="1200" b="0" i="0" baseline="0">
              <a:solidFill>
                <a:schemeClr val="dk1"/>
              </a:solidFill>
              <a:effectLst/>
              <a:latin typeface="Calibri" panose="020F0502020204030204" pitchFamily="34" charset="0"/>
              <a:ea typeface="+mn-ea"/>
              <a:cs typeface="Calibri" panose="020F0502020204030204" pitchFamily="34" charset="0"/>
            </a:rPr>
            <a:t>Criterios de decisión:</a:t>
          </a:r>
          <a:br>
            <a:rPr lang="es-MX" sz="1200" b="0" i="0" baseline="0">
              <a:solidFill>
                <a:schemeClr val="dk1"/>
              </a:solidFill>
              <a:effectLst/>
              <a:latin typeface="Calibri" panose="020F0502020204030204" pitchFamily="34" charset="0"/>
              <a:ea typeface="+mn-ea"/>
              <a:cs typeface="Calibri" panose="020F0502020204030204" pitchFamily="34" charset="0"/>
            </a:rPr>
          </a:br>
          <a:r>
            <a:rPr lang="es-MX" sz="1200" b="0" i="0" baseline="0">
              <a:solidFill>
                <a:schemeClr val="dk1"/>
              </a:solidFill>
              <a:effectLst/>
              <a:latin typeface="Calibri" panose="020F0502020204030204" pitchFamily="34" charset="0"/>
              <a:ea typeface="+mn-ea"/>
              <a:cs typeface="Calibri" panose="020F0502020204030204" pitchFamily="34" charset="0"/>
            </a:rPr>
            <a:t/>
          </a:r>
          <a:br>
            <a:rPr lang="es-MX" sz="1200" b="0" i="0" baseline="0">
              <a:solidFill>
                <a:schemeClr val="dk1"/>
              </a:solidFill>
              <a:effectLst/>
              <a:latin typeface="Calibri" panose="020F0502020204030204" pitchFamily="34" charset="0"/>
              <a:ea typeface="+mn-ea"/>
              <a:cs typeface="Calibri" panose="020F0502020204030204" pitchFamily="34" charset="0"/>
            </a:rPr>
          </a:br>
          <a:r>
            <a:rPr lang="es-MX" sz="1200" b="0" i="0" baseline="0">
              <a:solidFill>
                <a:schemeClr val="dk1"/>
              </a:solidFill>
              <a:effectLst/>
              <a:latin typeface="Calibri" panose="020F0502020204030204" pitchFamily="34" charset="0"/>
              <a:ea typeface="+mn-ea"/>
              <a:cs typeface="Calibri" panose="020F0502020204030204" pitchFamily="34" charset="0"/>
            </a:rPr>
            <a:t>Si el VPN &gt; 0 el proyecto debe aceptarse porque crea valor para la empresa </a:t>
          </a:r>
          <a:br>
            <a:rPr lang="es-MX" sz="1200" b="0" i="0" baseline="0">
              <a:solidFill>
                <a:schemeClr val="dk1"/>
              </a:solidFill>
              <a:effectLst/>
              <a:latin typeface="Calibri" panose="020F0502020204030204" pitchFamily="34" charset="0"/>
              <a:ea typeface="+mn-ea"/>
              <a:cs typeface="Calibri" panose="020F0502020204030204" pitchFamily="34" charset="0"/>
            </a:rPr>
          </a:br>
          <a:r>
            <a:rPr lang="es-MX" sz="1200" b="0" i="0" baseline="0">
              <a:solidFill>
                <a:schemeClr val="dk1"/>
              </a:solidFill>
              <a:effectLst/>
              <a:latin typeface="Calibri" panose="020F0502020204030204" pitchFamily="34" charset="0"/>
              <a:ea typeface="+mn-ea"/>
              <a:cs typeface="Calibri" panose="020F0502020204030204" pitchFamily="34" charset="0"/>
            </a:rPr>
            <a:t>Si el VPN &lt; 0 el proyecto se debe rechazar porque no crea valor para la empresa </a:t>
          </a:r>
          <a:br>
            <a:rPr lang="es-MX" sz="1200" b="0" i="0" baseline="0">
              <a:solidFill>
                <a:schemeClr val="dk1"/>
              </a:solidFill>
              <a:effectLst/>
              <a:latin typeface="Calibri" panose="020F0502020204030204" pitchFamily="34" charset="0"/>
              <a:ea typeface="+mn-ea"/>
              <a:cs typeface="Calibri" panose="020F0502020204030204" pitchFamily="34" charset="0"/>
            </a:rPr>
          </a:br>
          <a:r>
            <a:rPr lang="es-MX" sz="1200" b="0" i="0" baseline="0">
              <a:solidFill>
                <a:schemeClr val="dk1"/>
              </a:solidFill>
              <a:effectLst/>
              <a:latin typeface="Calibri" panose="020F0502020204030204" pitchFamily="34" charset="0"/>
              <a:ea typeface="+mn-ea"/>
              <a:cs typeface="Calibri" panose="020F0502020204030204" pitchFamily="34" charset="0"/>
            </a:rPr>
            <a:t>Si el VPN = 0 es indiferente aceptar o rechazar el proyecto porque no crea ni destruye su valor para la empresa </a:t>
          </a:r>
        </a:p>
        <a:p>
          <a:pPr marL="0" marR="0" lvl="0" indent="0" defTabSz="914400" eaLnBrk="1" fontAlgn="auto" latinLnBrk="0" hangingPunct="1">
            <a:lnSpc>
              <a:spcPct val="100000"/>
            </a:lnSpc>
            <a:spcBef>
              <a:spcPts val="0"/>
            </a:spcBef>
            <a:spcAft>
              <a:spcPts val="0"/>
            </a:spcAft>
            <a:buClrTx/>
            <a:buSzTx/>
            <a:buFontTx/>
            <a:buNone/>
            <a:tabLst/>
            <a:defRPr/>
          </a:pPr>
          <a:endParaRPr lang="es-MX" sz="1400" b="0" i="0" baseline="0">
            <a:solidFill>
              <a:schemeClr val="dk1"/>
            </a:solidFill>
            <a:effectLst/>
            <a:latin typeface="Calibri" panose="020F0502020204030204" pitchFamily="34" charset="0"/>
            <a:ea typeface="+mn-ea"/>
            <a:cs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s-MX" sz="1400" b="0" i="0" baseline="0">
            <a:solidFill>
              <a:schemeClr val="dk1"/>
            </a:solidFill>
            <a:effectLst/>
            <a:latin typeface="Calibri" panose="020F0502020204030204" pitchFamily="34" charset="0"/>
            <a:ea typeface="+mn-ea"/>
            <a:cs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s-MX" sz="1400" b="0" i="0" baseline="0">
            <a:solidFill>
              <a:schemeClr val="dk1"/>
            </a:solidFill>
            <a:effectLst/>
            <a:latin typeface="Calibri" panose="020F0502020204030204" pitchFamily="34" charset="0"/>
            <a:ea typeface="+mn-ea"/>
            <a:cs typeface="Calibri" panose="020F0502020204030204" pitchFamily="34" charset="0"/>
          </a:endParaRPr>
        </a:p>
      </xdr:txBody>
    </xdr:sp>
    <xdr:clientData/>
  </xdr:twoCellAnchor>
  <xdr:twoCellAnchor editAs="oneCell">
    <xdr:from>
      <xdr:col>1</xdr:col>
      <xdr:colOff>85725</xdr:colOff>
      <xdr:row>87</xdr:row>
      <xdr:rowOff>28575</xdr:rowOff>
    </xdr:from>
    <xdr:to>
      <xdr:col>5</xdr:col>
      <xdr:colOff>494850</xdr:colOff>
      <xdr:row>89</xdr:row>
      <xdr:rowOff>27301</xdr:rowOff>
    </xdr:to>
    <xdr:pic>
      <xdr:nvPicPr>
        <xdr:cNvPr id="20" name="Imagen 19" descr="Recorte de pantalla"/>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47725" y="16735425"/>
          <a:ext cx="3600000" cy="379726"/>
        </a:xfrm>
        <a:prstGeom prst="rect">
          <a:avLst/>
        </a:prstGeom>
      </xdr:spPr>
    </xdr:pic>
    <xdr:clientData/>
  </xdr:twoCellAnchor>
  <xdr:twoCellAnchor>
    <xdr:from>
      <xdr:col>0</xdr:col>
      <xdr:colOff>57150</xdr:colOff>
      <xdr:row>97</xdr:row>
      <xdr:rowOff>152400</xdr:rowOff>
    </xdr:from>
    <xdr:to>
      <xdr:col>14</xdr:col>
      <xdr:colOff>57149</xdr:colOff>
      <xdr:row>110</xdr:row>
      <xdr:rowOff>104775</xdr:rowOff>
    </xdr:to>
    <xdr:sp macro="" textlink="">
      <xdr:nvSpPr>
        <xdr:cNvPr id="21" name="CuadroTexto 20"/>
        <xdr:cNvSpPr txBox="1"/>
      </xdr:nvSpPr>
      <xdr:spPr>
        <a:xfrm>
          <a:off x="57150" y="18764250"/>
          <a:ext cx="10620374" cy="2428875"/>
        </a:xfrm>
        <a:prstGeom prst="rect">
          <a:avLst/>
        </a:prstGeom>
        <a:solidFill>
          <a:srgbClr val="A9D8B7">
            <a:alpha val="85098"/>
          </a:srgb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MX" sz="1200" b="0" i="0" baseline="0">
              <a:solidFill>
                <a:schemeClr val="dk1"/>
              </a:solidFill>
              <a:effectLst/>
              <a:latin typeface="Calibri" panose="020F0502020204030204" pitchFamily="34" charset="0"/>
              <a:ea typeface="+mn-ea"/>
              <a:cs typeface="Calibri" panose="020F0502020204030204" pitchFamily="34" charset="0"/>
            </a:rPr>
            <a:t>La TIR es la tasa de descuento que hace que el valor presente de los flujos netos de efectivo generados por un proyecto sea igual a la inversión inicial del mismo; es decir es la tasa que provoca que el VPN de un proyecto sea igual a cero. La TIR es una tasa de rendimiento interna porque depende únicamente de los flujos de efectivo que genera el proyecto.</a:t>
          </a:r>
          <a:br>
            <a:rPr lang="es-MX" sz="1200" b="0" i="0" baseline="0">
              <a:solidFill>
                <a:schemeClr val="dk1"/>
              </a:solidFill>
              <a:effectLst/>
              <a:latin typeface="Calibri" panose="020F0502020204030204" pitchFamily="34" charset="0"/>
              <a:ea typeface="+mn-ea"/>
              <a:cs typeface="Calibri" panose="020F0502020204030204" pitchFamily="34" charset="0"/>
            </a:rPr>
          </a:br>
          <a:r>
            <a:rPr lang="es-MX" sz="1200" b="0" i="0" baseline="0">
              <a:solidFill>
                <a:schemeClr val="dk1"/>
              </a:solidFill>
              <a:effectLst/>
              <a:latin typeface="Calibri" panose="020F0502020204030204" pitchFamily="34" charset="0"/>
              <a:ea typeface="+mn-ea"/>
              <a:cs typeface="Calibri" panose="020F0502020204030204" pitchFamily="34" charset="0"/>
            </a:rPr>
            <a:t/>
          </a:r>
          <a:br>
            <a:rPr lang="es-MX" sz="1200" b="0" i="0" baseline="0">
              <a:solidFill>
                <a:schemeClr val="dk1"/>
              </a:solidFill>
              <a:effectLst/>
              <a:latin typeface="Calibri" panose="020F0502020204030204" pitchFamily="34" charset="0"/>
              <a:ea typeface="+mn-ea"/>
              <a:cs typeface="Calibri" panose="020F0502020204030204" pitchFamily="34" charset="0"/>
            </a:rPr>
          </a:br>
          <a:r>
            <a:rPr lang="es-MX" sz="1200" b="0" i="0" baseline="0">
              <a:solidFill>
                <a:schemeClr val="dk1"/>
              </a:solidFill>
              <a:effectLst/>
              <a:latin typeface="Calibri" panose="020F0502020204030204" pitchFamily="34" charset="0"/>
              <a:ea typeface="+mn-ea"/>
              <a:cs typeface="Calibri" panose="020F0502020204030204" pitchFamily="34" charset="0"/>
            </a:rPr>
            <a:t>La TIR se despeja de la siguiente ecuación:</a:t>
          </a:r>
        </a:p>
        <a:p>
          <a:pPr marL="0" marR="0" lvl="0" indent="0" defTabSz="914400" eaLnBrk="1" fontAlgn="auto" latinLnBrk="0" hangingPunct="1">
            <a:lnSpc>
              <a:spcPct val="100000"/>
            </a:lnSpc>
            <a:spcBef>
              <a:spcPts val="0"/>
            </a:spcBef>
            <a:spcAft>
              <a:spcPts val="0"/>
            </a:spcAft>
            <a:buClrTx/>
            <a:buSzTx/>
            <a:buFontTx/>
            <a:buNone/>
            <a:tabLst/>
            <a:defRPr/>
          </a:pPr>
          <a:endParaRPr lang="es-MX" sz="1200" b="0" i="0" baseline="0">
            <a:solidFill>
              <a:schemeClr val="dk1"/>
            </a:solidFill>
            <a:effectLst/>
            <a:latin typeface="Calibri" panose="020F0502020204030204" pitchFamily="34" charset="0"/>
            <a:ea typeface="+mn-ea"/>
            <a:cs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s-MX" sz="1200" b="0" i="0" baseline="0">
            <a:solidFill>
              <a:schemeClr val="dk1"/>
            </a:solidFill>
            <a:effectLst/>
            <a:latin typeface="Calibri" panose="020F0502020204030204" pitchFamily="34" charset="0"/>
            <a:ea typeface="+mn-ea"/>
            <a:cs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s-MX" sz="1200" b="0" i="0" baseline="0">
              <a:solidFill>
                <a:schemeClr val="dk1"/>
              </a:solidFill>
              <a:effectLst/>
              <a:latin typeface="Calibri" panose="020F0502020204030204" pitchFamily="34" charset="0"/>
              <a:ea typeface="+mn-ea"/>
              <a:cs typeface="Calibri" panose="020F0502020204030204" pitchFamily="34" charset="0"/>
            </a:rPr>
            <a:t>Criterios de decisión: </a:t>
          </a:r>
          <a:br>
            <a:rPr lang="es-MX" sz="1200" b="0" i="0" baseline="0">
              <a:solidFill>
                <a:schemeClr val="dk1"/>
              </a:solidFill>
              <a:effectLst/>
              <a:latin typeface="Calibri" panose="020F0502020204030204" pitchFamily="34" charset="0"/>
              <a:ea typeface="+mn-ea"/>
              <a:cs typeface="Calibri" panose="020F0502020204030204" pitchFamily="34" charset="0"/>
            </a:rPr>
          </a:br>
          <a:r>
            <a:rPr lang="es-MX" sz="1200" b="0" i="0" baseline="0">
              <a:solidFill>
                <a:schemeClr val="dk1"/>
              </a:solidFill>
              <a:effectLst/>
              <a:latin typeface="Calibri" panose="020F0502020204030204" pitchFamily="34" charset="0"/>
              <a:ea typeface="+mn-ea"/>
              <a:cs typeface="Calibri" panose="020F0502020204030204" pitchFamily="34" charset="0"/>
            </a:rPr>
            <a:t/>
          </a:r>
          <a:br>
            <a:rPr lang="es-MX" sz="1200" b="0" i="0" baseline="0">
              <a:solidFill>
                <a:schemeClr val="dk1"/>
              </a:solidFill>
              <a:effectLst/>
              <a:latin typeface="Calibri" panose="020F0502020204030204" pitchFamily="34" charset="0"/>
              <a:ea typeface="+mn-ea"/>
              <a:cs typeface="Calibri" panose="020F0502020204030204" pitchFamily="34" charset="0"/>
            </a:rPr>
          </a:br>
          <a:r>
            <a:rPr lang="es-MX" sz="1200" b="0" i="0" baseline="0">
              <a:solidFill>
                <a:schemeClr val="dk1"/>
              </a:solidFill>
              <a:effectLst/>
              <a:latin typeface="Calibri" panose="020F0502020204030204" pitchFamily="34" charset="0"/>
              <a:ea typeface="+mn-ea"/>
              <a:cs typeface="Calibri" panose="020F0502020204030204" pitchFamily="34" charset="0"/>
            </a:rPr>
            <a:t>Si TIR &gt; k el proyecto debe aceptarse porque genera flujos de efectivo superiores a los que se requieren para financiarlo (habrá ganancias)</a:t>
          </a:r>
          <a:br>
            <a:rPr lang="es-MX" sz="1200" b="0" i="0" baseline="0">
              <a:solidFill>
                <a:schemeClr val="dk1"/>
              </a:solidFill>
              <a:effectLst/>
              <a:latin typeface="Calibri" panose="020F0502020204030204" pitchFamily="34" charset="0"/>
              <a:ea typeface="+mn-ea"/>
              <a:cs typeface="Calibri" panose="020F0502020204030204" pitchFamily="34" charset="0"/>
            </a:rPr>
          </a:br>
          <a:r>
            <a:rPr lang="es-MX" sz="1200" b="0" i="0" baseline="0">
              <a:solidFill>
                <a:schemeClr val="dk1"/>
              </a:solidFill>
              <a:effectLst/>
              <a:latin typeface="Calibri" panose="020F0502020204030204" pitchFamily="34" charset="0"/>
              <a:ea typeface="+mn-ea"/>
              <a:cs typeface="Calibri" panose="020F0502020204030204" pitchFamily="34" charset="0"/>
            </a:rPr>
            <a:t>Si TIR &lt; k el proyecto se debe rechazar porque los flujos de efectivo que genera son inferiores a los que se requieren para financiarlo (hay perdidas)</a:t>
          </a:r>
          <a:br>
            <a:rPr lang="es-MX" sz="1200" b="0" i="0" baseline="0">
              <a:solidFill>
                <a:schemeClr val="dk1"/>
              </a:solidFill>
              <a:effectLst/>
              <a:latin typeface="Calibri" panose="020F0502020204030204" pitchFamily="34" charset="0"/>
              <a:ea typeface="+mn-ea"/>
              <a:cs typeface="Calibri" panose="020F0502020204030204" pitchFamily="34" charset="0"/>
            </a:rPr>
          </a:br>
          <a:r>
            <a:rPr lang="es-MX" sz="1200" b="0" i="0" baseline="0">
              <a:solidFill>
                <a:schemeClr val="dk1"/>
              </a:solidFill>
              <a:effectLst/>
              <a:latin typeface="Calibri" panose="020F0502020204030204" pitchFamily="34" charset="0"/>
              <a:ea typeface="+mn-ea"/>
              <a:cs typeface="Calibri" panose="020F0502020204030204" pitchFamily="34" charset="0"/>
            </a:rPr>
            <a:t>Si TIR = k es indiferente aceptarlo o rechazarlo porque el rendimiento que genere el proyecto será exactamente igual al costo de capital.</a:t>
          </a:r>
        </a:p>
        <a:p>
          <a:pPr marL="0" marR="0" lvl="0" indent="0" defTabSz="914400" eaLnBrk="1" fontAlgn="auto" latinLnBrk="0" hangingPunct="1">
            <a:lnSpc>
              <a:spcPct val="100000"/>
            </a:lnSpc>
            <a:spcBef>
              <a:spcPts val="0"/>
            </a:spcBef>
            <a:spcAft>
              <a:spcPts val="0"/>
            </a:spcAft>
            <a:buClrTx/>
            <a:buSzTx/>
            <a:buFontTx/>
            <a:buNone/>
            <a:tabLst/>
            <a:defRPr/>
          </a:pPr>
          <a:endParaRPr lang="es-MX" sz="1200" b="0" i="0" baseline="0">
            <a:solidFill>
              <a:schemeClr val="dk1"/>
            </a:solidFill>
            <a:effectLst/>
            <a:latin typeface="Calibri" panose="020F0502020204030204" pitchFamily="34" charset="0"/>
            <a:ea typeface="+mn-ea"/>
            <a:cs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s-MX" sz="1200" b="0" i="0" baseline="0">
            <a:solidFill>
              <a:schemeClr val="dk1"/>
            </a:solidFill>
            <a:effectLst/>
            <a:latin typeface="Calibri" panose="020F0502020204030204" pitchFamily="34" charset="0"/>
            <a:ea typeface="+mn-ea"/>
            <a:cs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s-MX" sz="1200" b="0" i="0" baseline="0">
            <a:solidFill>
              <a:schemeClr val="dk1"/>
            </a:solidFill>
            <a:effectLst/>
            <a:latin typeface="Calibri" panose="020F0502020204030204" pitchFamily="34" charset="0"/>
            <a:ea typeface="+mn-ea"/>
            <a:cs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s-MX" sz="1200" b="0" i="0" baseline="0">
            <a:solidFill>
              <a:schemeClr val="dk1"/>
            </a:solidFill>
            <a:effectLst/>
            <a:latin typeface="Calibri" panose="020F0502020204030204" pitchFamily="34" charset="0"/>
            <a:ea typeface="+mn-ea"/>
            <a:cs typeface="Calibri" panose="020F0502020204030204" pitchFamily="34" charset="0"/>
          </a:endParaRPr>
        </a:p>
      </xdr:txBody>
    </xdr:sp>
    <xdr:clientData/>
  </xdr:twoCellAnchor>
  <xdr:twoCellAnchor editAs="oneCell">
    <xdr:from>
      <xdr:col>3</xdr:col>
      <xdr:colOff>571500</xdr:colOff>
      <xdr:row>100</xdr:row>
      <xdr:rowOff>152401</xdr:rowOff>
    </xdr:from>
    <xdr:to>
      <xdr:col>6</xdr:col>
      <xdr:colOff>662625</xdr:colOff>
      <xdr:row>103</xdr:row>
      <xdr:rowOff>4740</xdr:rowOff>
    </xdr:to>
    <xdr:pic>
      <xdr:nvPicPr>
        <xdr:cNvPr id="22" name="Imagen 21" descr="Recorte de pantalla"/>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857500" y="19335751"/>
          <a:ext cx="2520000" cy="423839"/>
        </a:xfrm>
        <a:prstGeom prst="rect">
          <a:avLst/>
        </a:prstGeom>
      </xdr:spPr>
    </xdr:pic>
    <xdr:clientData/>
  </xdr:twoCellAnchor>
  <xdr:twoCellAnchor>
    <xdr:from>
      <xdr:col>3</xdr:col>
      <xdr:colOff>835715</xdr:colOff>
      <xdr:row>1</xdr:row>
      <xdr:rowOff>69575</xdr:rowOff>
    </xdr:from>
    <xdr:to>
      <xdr:col>6</xdr:col>
      <xdr:colOff>110435</xdr:colOff>
      <xdr:row>5</xdr:row>
      <xdr:rowOff>40999</xdr:rowOff>
    </xdr:to>
    <xdr:sp macro="" textlink="">
      <xdr:nvSpPr>
        <xdr:cNvPr id="23" name="CuadroTexto 22">
          <a:hlinkClick xmlns:r="http://schemas.openxmlformats.org/officeDocument/2006/relationships" r:id="rId4"/>
          <a:extLst>
            <a:ext uri="{FF2B5EF4-FFF2-40B4-BE49-F238E27FC236}">
              <a16:creationId xmlns="" xmlns:a16="http://schemas.microsoft.com/office/drawing/2014/main" id="{FCA62E32-548A-4EFA-9FEB-9BB951A90DBE}"/>
            </a:ext>
          </a:extLst>
        </xdr:cNvPr>
        <xdr:cNvSpPr txBox="1"/>
      </xdr:nvSpPr>
      <xdr:spPr>
        <a:xfrm>
          <a:off x="3350315" y="279125"/>
          <a:ext cx="1789320" cy="809624"/>
        </a:xfrm>
        <a:prstGeom prst="rect">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ctr"/>
        <a:lstStyle/>
        <a:p>
          <a:pPr algn="ctr"/>
          <a:r>
            <a:rPr lang="es-MX" sz="1800">
              <a:solidFill>
                <a:schemeClr val="tx1"/>
              </a:solidFill>
              <a:latin typeface="Segoe UI Semibold" panose="020B0702040204020203" pitchFamily="34" charset="0"/>
              <a:cs typeface="Segoe UI Semibold" panose="020B0702040204020203" pitchFamily="34" charset="0"/>
            </a:rPr>
            <a:t>Fundamentos</a:t>
          </a:r>
        </a:p>
      </xdr:txBody>
    </xdr:sp>
    <xdr:clientData/>
  </xdr:twoCellAnchor>
  <xdr:oneCellAnchor>
    <xdr:from>
      <xdr:col>0</xdr:col>
      <xdr:colOff>120435</xdr:colOff>
      <xdr:row>1</xdr:row>
      <xdr:rowOff>5659</xdr:rowOff>
    </xdr:from>
    <xdr:ext cx="1830246" cy="710407"/>
    <xdr:sp macro="" textlink="">
      <xdr:nvSpPr>
        <xdr:cNvPr id="24" name="Rectángulo 23">
          <a:extLst>
            <a:ext uri="{FF2B5EF4-FFF2-40B4-BE49-F238E27FC236}">
              <a16:creationId xmlns="" xmlns:a16="http://schemas.microsoft.com/office/drawing/2014/main" id="{AB8F15A6-E857-4799-907F-F96F9DFCF6E6}"/>
            </a:ext>
          </a:extLst>
        </xdr:cNvPr>
        <xdr:cNvSpPr/>
      </xdr:nvSpPr>
      <xdr:spPr>
        <a:xfrm>
          <a:off x="120435" y="196159"/>
          <a:ext cx="1830246" cy="710407"/>
        </a:xfrm>
        <a:prstGeom prst="rect">
          <a:avLst/>
        </a:prstGeom>
        <a:noFill/>
      </xdr:spPr>
      <xdr:txBody>
        <a:bodyPr wrap="none" lIns="91440" tIns="45720" rIns="91440" bIns="45720">
          <a:noAutofit/>
        </a:bodyPr>
        <a:lstStyle/>
        <a:p>
          <a:pPr algn="r"/>
          <a:r>
            <a:rPr lang="es-ES" sz="4800" b="1" cap="none" spc="0" baseline="0">
              <a:ln w="9525">
                <a:solidFill>
                  <a:sysClr val="windowText" lastClr="000000"/>
                </a:solidFill>
                <a:prstDash val="solid"/>
              </a:ln>
              <a:solidFill>
                <a:schemeClr val="tx1"/>
              </a:solidFill>
              <a:effectLst>
                <a:outerShdw blurRad="50800" dist="38100" dir="2700000" algn="tl" rotWithShape="0">
                  <a:prstClr val="black">
                    <a:alpha val="40000"/>
                  </a:prstClr>
                </a:outerShdw>
              </a:effectLst>
              <a:latin typeface="+mn-lt"/>
            </a:rPr>
            <a:t>MENU</a:t>
          </a:r>
          <a:endParaRPr lang="es-ES" sz="4800" b="1" cap="none" spc="0">
            <a:ln w="9525">
              <a:solidFill>
                <a:sysClr val="windowText" lastClr="000000"/>
              </a:solidFill>
              <a:prstDash val="solid"/>
            </a:ln>
            <a:solidFill>
              <a:schemeClr val="tx1"/>
            </a:solidFill>
            <a:effectLst>
              <a:outerShdw blurRad="50800" dist="38100" dir="2700000" algn="tl" rotWithShape="0">
                <a:prstClr val="black">
                  <a:alpha val="40000"/>
                </a:prstClr>
              </a:outerShdw>
            </a:effectLst>
            <a:latin typeface="+mn-lt"/>
          </a:endParaRPr>
        </a:p>
      </xdr:txBody>
    </xdr:sp>
    <xdr:clientData/>
  </xdr:oneCellAnchor>
  <xdr:twoCellAnchor editAs="oneCell">
    <xdr:from>
      <xdr:col>2</xdr:col>
      <xdr:colOff>590964</xdr:colOff>
      <xdr:row>0</xdr:row>
      <xdr:rowOff>80064</xdr:rowOff>
    </xdr:from>
    <xdr:to>
      <xdr:col>3</xdr:col>
      <xdr:colOff>728963</xdr:colOff>
      <xdr:row>5</xdr:row>
      <xdr:rowOff>25079</xdr:rowOff>
    </xdr:to>
    <xdr:pic>
      <xdr:nvPicPr>
        <xdr:cNvPr id="25" name="Imagen 24">
          <a:hlinkClick xmlns:r="http://schemas.openxmlformats.org/officeDocument/2006/relationships" r:id="rId5"/>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114964" y="80064"/>
          <a:ext cx="899999" cy="897515"/>
        </a:xfrm>
        <a:prstGeom prst="rect">
          <a:avLst/>
        </a:prstGeom>
      </xdr:spPr>
    </xdr:pic>
    <xdr:clientData/>
  </xdr:twoCellAnchor>
  <xdr:twoCellAnchor>
    <xdr:from>
      <xdr:col>6</xdr:col>
      <xdr:colOff>215072</xdr:colOff>
      <xdr:row>1</xdr:row>
      <xdr:rowOff>83932</xdr:rowOff>
    </xdr:from>
    <xdr:to>
      <xdr:col>8</xdr:col>
      <xdr:colOff>331856</xdr:colOff>
      <xdr:row>5</xdr:row>
      <xdr:rowOff>55356</xdr:rowOff>
    </xdr:to>
    <xdr:sp macro="" textlink="">
      <xdr:nvSpPr>
        <xdr:cNvPr id="26" name="CuadroTexto 25">
          <a:hlinkClick xmlns:r="http://schemas.openxmlformats.org/officeDocument/2006/relationships" r:id="rId7"/>
          <a:extLst>
            <a:ext uri="{FF2B5EF4-FFF2-40B4-BE49-F238E27FC236}">
              <a16:creationId xmlns="" xmlns:a16="http://schemas.microsoft.com/office/drawing/2014/main" id="{FCA62E32-548A-4EFA-9FEB-9BB951A90DBE}"/>
            </a:ext>
          </a:extLst>
        </xdr:cNvPr>
        <xdr:cNvSpPr txBox="1"/>
      </xdr:nvSpPr>
      <xdr:spPr>
        <a:xfrm>
          <a:off x="5244272" y="293482"/>
          <a:ext cx="1793184" cy="809624"/>
        </a:xfrm>
        <a:prstGeom prst="rect">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ctr"/>
        <a:lstStyle/>
        <a:p>
          <a:pPr algn="ctr"/>
          <a:r>
            <a:rPr lang="es-MX" sz="2000">
              <a:solidFill>
                <a:schemeClr val="tx1"/>
              </a:solidFill>
              <a:latin typeface="Segoe UI Semibold" panose="020B0702040204020203" pitchFamily="34" charset="0"/>
              <a:cs typeface="Segoe UI Semibold" panose="020B0702040204020203" pitchFamily="34" charset="0"/>
            </a:rPr>
            <a:t>Objetivo</a:t>
          </a:r>
        </a:p>
      </xdr:txBody>
    </xdr:sp>
    <xdr:clientData/>
  </xdr:twoCellAnchor>
  <xdr:twoCellAnchor>
    <xdr:from>
      <xdr:col>8</xdr:col>
      <xdr:colOff>455543</xdr:colOff>
      <xdr:row>1</xdr:row>
      <xdr:rowOff>82826</xdr:rowOff>
    </xdr:from>
    <xdr:to>
      <xdr:col>10</xdr:col>
      <xdr:colOff>572328</xdr:colOff>
      <xdr:row>5</xdr:row>
      <xdr:rowOff>54250</xdr:rowOff>
    </xdr:to>
    <xdr:sp macro="" textlink="">
      <xdr:nvSpPr>
        <xdr:cNvPr id="27" name="CuadroTexto 26">
          <a:hlinkClick xmlns:r="http://schemas.openxmlformats.org/officeDocument/2006/relationships" r:id="rId8"/>
          <a:extLst>
            <a:ext uri="{FF2B5EF4-FFF2-40B4-BE49-F238E27FC236}">
              <a16:creationId xmlns="" xmlns:a16="http://schemas.microsoft.com/office/drawing/2014/main" id="{FCA62E32-548A-4EFA-9FEB-9BB951A90DBE}"/>
            </a:ext>
          </a:extLst>
        </xdr:cNvPr>
        <xdr:cNvSpPr txBox="1"/>
      </xdr:nvSpPr>
      <xdr:spPr>
        <a:xfrm>
          <a:off x="7161143" y="292376"/>
          <a:ext cx="1793185" cy="809624"/>
        </a:xfrm>
        <a:prstGeom prst="rect">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ctr"/>
        <a:lstStyle/>
        <a:p>
          <a:pPr algn="ctr"/>
          <a:r>
            <a:rPr lang="es-MX" sz="2000">
              <a:solidFill>
                <a:schemeClr val="tx1"/>
              </a:solidFill>
              <a:latin typeface="Segoe UI Semibold" panose="020B0702040204020203" pitchFamily="34" charset="0"/>
              <a:cs typeface="Segoe UI Semibold" panose="020B0702040204020203" pitchFamily="34" charset="0"/>
            </a:rPr>
            <a:t>Datos</a:t>
          </a:r>
        </a:p>
      </xdr:txBody>
    </xdr:sp>
    <xdr:clientData/>
  </xdr:twoCellAnchor>
  <xdr:twoCellAnchor>
    <xdr:from>
      <xdr:col>10</xdr:col>
      <xdr:colOff>676965</xdr:colOff>
      <xdr:row>1</xdr:row>
      <xdr:rowOff>69574</xdr:rowOff>
    </xdr:from>
    <xdr:to>
      <xdr:col>12</xdr:col>
      <xdr:colOff>793749</xdr:colOff>
      <xdr:row>5</xdr:row>
      <xdr:rowOff>40998</xdr:rowOff>
    </xdr:to>
    <xdr:sp macro="" textlink="">
      <xdr:nvSpPr>
        <xdr:cNvPr id="28" name="CuadroTexto 27">
          <a:hlinkClick xmlns:r="http://schemas.openxmlformats.org/officeDocument/2006/relationships" r:id="rId9"/>
          <a:extLst>
            <a:ext uri="{FF2B5EF4-FFF2-40B4-BE49-F238E27FC236}">
              <a16:creationId xmlns="" xmlns:a16="http://schemas.microsoft.com/office/drawing/2014/main" id="{FCA62E32-548A-4EFA-9FEB-9BB951A90DBE}"/>
            </a:ext>
          </a:extLst>
        </xdr:cNvPr>
        <xdr:cNvSpPr txBox="1"/>
      </xdr:nvSpPr>
      <xdr:spPr>
        <a:xfrm>
          <a:off x="9058965" y="279124"/>
          <a:ext cx="1793184" cy="809624"/>
        </a:xfrm>
        <a:prstGeom prst="rect">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ctr"/>
        <a:lstStyle/>
        <a:p>
          <a:pPr algn="ctr"/>
          <a:r>
            <a:rPr lang="es-MX" sz="1800">
              <a:solidFill>
                <a:schemeClr val="tx1"/>
              </a:solidFill>
              <a:latin typeface="Segoe UI Semibold" panose="020B0702040204020203" pitchFamily="34" charset="0"/>
              <a:cs typeface="Segoe UI Semibold" panose="020B0702040204020203" pitchFamily="34" charset="0"/>
            </a:rPr>
            <a:t>Estados</a:t>
          </a:r>
          <a:r>
            <a:rPr lang="es-MX" sz="1800" baseline="0">
              <a:solidFill>
                <a:schemeClr val="tx1"/>
              </a:solidFill>
              <a:latin typeface="Segoe UI Semibold" panose="020B0702040204020203" pitchFamily="34" charset="0"/>
              <a:cs typeface="Segoe UI Semibold" panose="020B0702040204020203" pitchFamily="34" charset="0"/>
            </a:rPr>
            <a:t> de</a:t>
          </a:r>
          <a:r>
            <a:rPr lang="es-MX" sz="1800">
              <a:solidFill>
                <a:schemeClr val="tx1"/>
              </a:solidFill>
              <a:latin typeface="Segoe UI Semibold" panose="020B0702040204020203" pitchFamily="34" charset="0"/>
              <a:cs typeface="Segoe UI Semibold" panose="020B0702040204020203" pitchFamily="34" charset="0"/>
            </a:rPr>
            <a:t/>
          </a:r>
          <a:br>
            <a:rPr lang="es-MX" sz="1800">
              <a:solidFill>
                <a:schemeClr val="tx1"/>
              </a:solidFill>
              <a:latin typeface="Segoe UI Semibold" panose="020B0702040204020203" pitchFamily="34" charset="0"/>
              <a:cs typeface="Segoe UI Semibold" panose="020B0702040204020203" pitchFamily="34" charset="0"/>
            </a:rPr>
          </a:br>
          <a:r>
            <a:rPr lang="es-MX" sz="1800">
              <a:solidFill>
                <a:schemeClr val="tx1"/>
              </a:solidFill>
              <a:latin typeface="Segoe UI Semibold" panose="020B0702040204020203" pitchFamily="34" charset="0"/>
              <a:cs typeface="Segoe UI Semibold" panose="020B0702040204020203" pitchFamily="34" charset="0"/>
            </a:rPr>
            <a:t>Resultados</a:t>
          </a:r>
        </a:p>
      </xdr:txBody>
    </xdr:sp>
    <xdr:clientData/>
  </xdr:twoCellAnchor>
  <xdr:twoCellAnchor>
    <xdr:from>
      <xdr:col>13</xdr:col>
      <xdr:colOff>120926</xdr:colOff>
      <xdr:row>1</xdr:row>
      <xdr:rowOff>54252</xdr:rowOff>
    </xdr:from>
    <xdr:to>
      <xdr:col>15</xdr:col>
      <xdr:colOff>237711</xdr:colOff>
      <xdr:row>5</xdr:row>
      <xdr:rowOff>25676</xdr:rowOff>
    </xdr:to>
    <xdr:sp macro="" textlink="">
      <xdr:nvSpPr>
        <xdr:cNvPr id="29" name="CuadroTexto 28">
          <a:hlinkClick xmlns:r="http://schemas.openxmlformats.org/officeDocument/2006/relationships" r:id="rId10"/>
          <a:extLst>
            <a:ext uri="{FF2B5EF4-FFF2-40B4-BE49-F238E27FC236}">
              <a16:creationId xmlns="" xmlns:a16="http://schemas.microsoft.com/office/drawing/2014/main" id="{FCA62E32-548A-4EFA-9FEB-9BB951A90DBE}"/>
            </a:ext>
          </a:extLst>
        </xdr:cNvPr>
        <xdr:cNvSpPr txBox="1"/>
      </xdr:nvSpPr>
      <xdr:spPr>
        <a:xfrm>
          <a:off x="10179326" y="244752"/>
          <a:ext cx="1440760" cy="733424"/>
        </a:xfrm>
        <a:prstGeom prst="rect">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ctr"/>
        <a:lstStyle/>
        <a:p>
          <a:pPr algn="ctr"/>
          <a:r>
            <a:rPr lang="es-MX" sz="1800">
              <a:solidFill>
                <a:schemeClr val="tx1"/>
              </a:solidFill>
              <a:latin typeface="Segoe UI Semibold" panose="020B0702040204020203" pitchFamily="34" charset="0"/>
              <a:cs typeface="Segoe UI Semibold" panose="020B0702040204020203" pitchFamily="34" charset="0"/>
            </a:rPr>
            <a:t>Metodos de</a:t>
          </a:r>
          <a:br>
            <a:rPr lang="es-MX" sz="1800">
              <a:solidFill>
                <a:schemeClr val="tx1"/>
              </a:solidFill>
              <a:latin typeface="Segoe UI Semibold" panose="020B0702040204020203" pitchFamily="34" charset="0"/>
              <a:cs typeface="Segoe UI Semibold" panose="020B0702040204020203" pitchFamily="34" charset="0"/>
            </a:rPr>
          </a:br>
          <a:r>
            <a:rPr lang="es-MX" sz="1800">
              <a:solidFill>
                <a:schemeClr val="tx1"/>
              </a:solidFill>
              <a:latin typeface="Segoe UI Semibold" panose="020B0702040204020203" pitchFamily="34" charset="0"/>
              <a:cs typeface="Segoe UI Semibold" panose="020B0702040204020203" pitchFamily="34" charset="0"/>
            </a:rPr>
            <a:t>Evaluacion</a:t>
          </a:r>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3</xdr:col>
      <xdr:colOff>279996</xdr:colOff>
      <xdr:row>7</xdr:row>
      <xdr:rowOff>57150</xdr:rowOff>
    </xdr:from>
    <xdr:ext cx="2732929" cy="847027"/>
    <xdr:sp macro="" textlink="">
      <xdr:nvSpPr>
        <xdr:cNvPr id="3" name="Rectángulo 2">
          <a:extLst>
            <a:ext uri="{FF2B5EF4-FFF2-40B4-BE49-F238E27FC236}">
              <a16:creationId xmlns="" xmlns:a16="http://schemas.microsoft.com/office/drawing/2014/main" id="{AB8F15A6-E857-4799-907F-F96F9DFCF6E6}"/>
            </a:ext>
          </a:extLst>
        </xdr:cNvPr>
        <xdr:cNvSpPr/>
      </xdr:nvSpPr>
      <xdr:spPr>
        <a:xfrm>
          <a:off x="2794596" y="1524000"/>
          <a:ext cx="2732929" cy="847027"/>
        </a:xfrm>
        <a:prstGeom prst="rect">
          <a:avLst/>
        </a:prstGeom>
        <a:noFill/>
      </xdr:spPr>
      <xdr:txBody>
        <a:bodyPr wrap="none" lIns="91440" tIns="45720" rIns="91440" bIns="45720">
          <a:spAutoFit/>
        </a:bodyPr>
        <a:lstStyle/>
        <a:p>
          <a:pPr algn="r"/>
          <a:r>
            <a:rPr lang="es-ES" sz="4800" b="1" cap="none" spc="0" baseline="0">
              <a:ln w="9525">
                <a:solidFill>
                  <a:sysClr val="windowText" lastClr="000000"/>
                </a:solidFill>
                <a:prstDash val="solid"/>
              </a:ln>
              <a:solidFill>
                <a:schemeClr val="tx1"/>
              </a:solidFill>
              <a:effectLst>
                <a:outerShdw blurRad="50800" dist="38100" dir="2700000" algn="tl" rotWithShape="0">
                  <a:prstClr val="black">
                    <a:alpha val="40000"/>
                  </a:prstClr>
                </a:outerShdw>
              </a:effectLst>
              <a:latin typeface="+mn-lt"/>
            </a:rPr>
            <a:t>Objetivo</a:t>
          </a:r>
          <a:endParaRPr lang="es-ES" sz="4800" b="1" cap="none" spc="0">
            <a:ln w="9525">
              <a:solidFill>
                <a:sysClr val="windowText" lastClr="000000"/>
              </a:solidFill>
              <a:prstDash val="solid"/>
            </a:ln>
            <a:solidFill>
              <a:schemeClr val="tx1"/>
            </a:solidFill>
            <a:effectLst>
              <a:outerShdw blurRad="50800" dist="38100" dir="2700000" algn="tl" rotWithShape="0">
                <a:prstClr val="black">
                  <a:alpha val="40000"/>
                </a:prstClr>
              </a:outerShdw>
            </a:effectLst>
            <a:latin typeface="+mn-lt"/>
          </a:endParaRPr>
        </a:p>
      </xdr:txBody>
    </xdr:sp>
    <xdr:clientData/>
  </xdr:oneCellAnchor>
  <xdr:twoCellAnchor>
    <xdr:from>
      <xdr:col>0</xdr:col>
      <xdr:colOff>190500</xdr:colOff>
      <xdr:row>12</xdr:row>
      <xdr:rowOff>171451</xdr:rowOff>
    </xdr:from>
    <xdr:to>
      <xdr:col>11</xdr:col>
      <xdr:colOff>314325</xdr:colOff>
      <xdr:row>22</xdr:row>
      <xdr:rowOff>142875</xdr:rowOff>
    </xdr:to>
    <xdr:sp macro="" textlink="">
      <xdr:nvSpPr>
        <xdr:cNvPr id="4" name="CuadroTexto 3"/>
        <xdr:cNvSpPr txBox="1"/>
      </xdr:nvSpPr>
      <xdr:spPr>
        <a:xfrm>
          <a:off x="190500" y="2686051"/>
          <a:ext cx="9344025" cy="2066924"/>
        </a:xfrm>
        <a:prstGeom prst="rect">
          <a:avLst/>
        </a:prstGeom>
        <a:solidFill>
          <a:srgbClr val="FFFFFF">
            <a:alpha val="50196"/>
          </a:srgb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600">
              <a:solidFill>
                <a:schemeClr val="dk1"/>
              </a:solidFill>
              <a:effectLst/>
              <a:latin typeface="+mn-lt"/>
              <a:ea typeface="+mn-ea"/>
              <a:cs typeface="+mn-cs"/>
            </a:rPr>
            <a:t>El propósito es que se pueda utilizar el simulador como un sistema de apoyo didáctico para la evaluacion de proyectos tomando en cuenta los</a:t>
          </a:r>
          <a:r>
            <a:rPr lang="es-MX" sz="1600" baseline="0">
              <a:solidFill>
                <a:schemeClr val="dk1"/>
              </a:solidFill>
              <a:effectLst/>
              <a:latin typeface="+mn-lt"/>
              <a:ea typeface="+mn-ea"/>
              <a:cs typeface="+mn-cs"/>
            </a:rPr>
            <a:t> metodos vistos en clase asi como los criterios particulares de cada uno</a:t>
          </a:r>
          <a:r>
            <a:rPr lang="es-MX" sz="1600">
              <a:solidFill>
                <a:schemeClr val="dk1"/>
              </a:solidFill>
              <a:effectLst/>
              <a:latin typeface="+mn-lt"/>
              <a:ea typeface="+mn-ea"/>
              <a:cs typeface="+mn-cs"/>
            </a:rPr>
            <a:t>. Para esto, es importante definir los conceptos básicos de</a:t>
          </a:r>
          <a:r>
            <a:rPr lang="es-MX" sz="1600" baseline="0">
              <a:solidFill>
                <a:schemeClr val="dk1"/>
              </a:solidFill>
              <a:effectLst/>
              <a:latin typeface="+mn-lt"/>
              <a:ea typeface="+mn-ea"/>
              <a:cs typeface="+mn-cs"/>
            </a:rPr>
            <a:t> los metodos de evaluacion de proyectos</a:t>
          </a:r>
          <a:r>
            <a:rPr lang="es-MX" sz="1600">
              <a:solidFill>
                <a:schemeClr val="dk1"/>
              </a:solidFill>
              <a:effectLst/>
              <a:latin typeface="+mn-lt"/>
              <a:ea typeface="+mn-ea"/>
              <a:cs typeface="+mn-cs"/>
            </a:rPr>
            <a:t>(Definidos en la</a:t>
          </a:r>
          <a:r>
            <a:rPr lang="es-MX" sz="1600" baseline="0">
              <a:solidFill>
                <a:schemeClr val="dk1"/>
              </a:solidFill>
              <a:effectLst/>
              <a:latin typeface="+mn-lt"/>
              <a:ea typeface="+mn-ea"/>
              <a:cs typeface="+mn-cs"/>
            </a:rPr>
            <a:t> parte de </a:t>
          </a:r>
          <a:r>
            <a:rPr lang="es-MX" sz="1600" b="1" i="1" baseline="0">
              <a:solidFill>
                <a:schemeClr val="dk1"/>
              </a:solidFill>
              <a:effectLst/>
              <a:latin typeface="+mn-lt"/>
              <a:ea typeface="+mn-ea"/>
              <a:cs typeface="+mn-cs"/>
            </a:rPr>
            <a:t>Fundamentos</a:t>
          </a:r>
          <a:r>
            <a:rPr lang="es-MX" sz="1600">
              <a:solidFill>
                <a:schemeClr val="dk1"/>
              </a:solidFill>
              <a:effectLst/>
              <a:latin typeface="+mn-lt"/>
              <a:ea typeface="+mn-ea"/>
              <a:cs typeface="+mn-cs"/>
            </a:rPr>
            <a:t>). </a:t>
          </a:r>
        </a:p>
        <a:p>
          <a:endParaRPr lang="es-MX" sz="1600">
            <a:solidFill>
              <a:schemeClr val="dk1"/>
            </a:solidFill>
            <a:effectLst/>
            <a:latin typeface="+mn-lt"/>
            <a:ea typeface="+mn-ea"/>
            <a:cs typeface="+mn-cs"/>
          </a:endParaRPr>
        </a:p>
        <a:p>
          <a:r>
            <a:rPr lang="es-MX" sz="1600">
              <a:solidFill>
                <a:schemeClr val="dk1"/>
              </a:solidFill>
              <a:effectLst/>
              <a:latin typeface="+mn-lt"/>
              <a:ea typeface="+mn-ea"/>
              <a:cs typeface="+mn-cs"/>
            </a:rPr>
            <a:t>Si se conocen los conceptos básicos sobre evaluacion de proyectos, se puede ir a la parte de simulador, en donde se</a:t>
          </a:r>
          <a:r>
            <a:rPr lang="es-MX" sz="1600" baseline="0">
              <a:solidFill>
                <a:schemeClr val="dk1"/>
              </a:solidFill>
              <a:effectLst/>
              <a:latin typeface="+mn-lt"/>
              <a:ea typeface="+mn-ea"/>
              <a:cs typeface="+mn-cs"/>
            </a:rPr>
            <a:t> ve la practica de la teoria vista previamente.</a:t>
          </a:r>
        </a:p>
        <a:p>
          <a:endParaRPr lang="es-MX" sz="1600" baseline="0">
            <a:solidFill>
              <a:schemeClr val="dk1"/>
            </a:solidFill>
            <a:effectLst/>
            <a:latin typeface="+mn-lt"/>
            <a:ea typeface="+mn-ea"/>
            <a:cs typeface="+mn-cs"/>
          </a:endParaRPr>
        </a:p>
      </xdr:txBody>
    </xdr:sp>
    <xdr:clientData/>
  </xdr:twoCellAnchor>
  <xdr:twoCellAnchor editAs="oneCell">
    <xdr:from>
      <xdr:col>2</xdr:col>
      <xdr:colOff>361950</xdr:colOff>
      <xdr:row>7</xdr:row>
      <xdr:rowOff>142875</xdr:rowOff>
    </xdr:from>
    <xdr:to>
      <xdr:col>3</xdr:col>
      <xdr:colOff>283950</xdr:colOff>
      <xdr:row>11</xdr:row>
      <xdr:rowOff>64875</xdr:rowOff>
    </xdr:to>
    <xdr:pic>
      <xdr:nvPicPr>
        <xdr:cNvPr id="5" name="Imagen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38350" y="1609725"/>
          <a:ext cx="684000" cy="684000"/>
        </a:xfrm>
        <a:prstGeom prst="rect">
          <a:avLst/>
        </a:prstGeom>
        <a:ln>
          <a:noFill/>
        </a:ln>
        <a:effectLst>
          <a:outerShdw blurRad="292100" dist="139700" dir="2700000" algn="tl" rotWithShape="0">
            <a:srgbClr val="333333">
              <a:alpha val="65000"/>
            </a:srgbClr>
          </a:outerShdw>
        </a:effectLst>
      </xdr:spPr>
    </xdr:pic>
    <xdr:clientData/>
  </xdr:twoCellAnchor>
  <xdr:twoCellAnchor>
    <xdr:from>
      <xdr:col>3</xdr:col>
      <xdr:colOff>835715</xdr:colOff>
      <xdr:row>1</xdr:row>
      <xdr:rowOff>69575</xdr:rowOff>
    </xdr:from>
    <xdr:to>
      <xdr:col>6</xdr:col>
      <xdr:colOff>110435</xdr:colOff>
      <xdr:row>5</xdr:row>
      <xdr:rowOff>40999</xdr:rowOff>
    </xdr:to>
    <xdr:sp macro="" textlink="">
      <xdr:nvSpPr>
        <xdr:cNvPr id="6" name="CuadroTexto 5">
          <a:hlinkClick xmlns:r="http://schemas.openxmlformats.org/officeDocument/2006/relationships" r:id="rId2"/>
          <a:extLst>
            <a:ext uri="{FF2B5EF4-FFF2-40B4-BE49-F238E27FC236}">
              <a16:creationId xmlns="" xmlns:a16="http://schemas.microsoft.com/office/drawing/2014/main" id="{FCA62E32-548A-4EFA-9FEB-9BB951A90DBE}"/>
            </a:ext>
          </a:extLst>
        </xdr:cNvPr>
        <xdr:cNvSpPr txBox="1"/>
      </xdr:nvSpPr>
      <xdr:spPr>
        <a:xfrm>
          <a:off x="3350315" y="279125"/>
          <a:ext cx="1789320" cy="809624"/>
        </a:xfrm>
        <a:prstGeom prst="rect">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ctr"/>
        <a:lstStyle/>
        <a:p>
          <a:pPr algn="ctr"/>
          <a:r>
            <a:rPr lang="es-MX" sz="1800">
              <a:solidFill>
                <a:schemeClr val="tx1"/>
              </a:solidFill>
              <a:latin typeface="Segoe UI Semibold" panose="020B0702040204020203" pitchFamily="34" charset="0"/>
              <a:cs typeface="Segoe UI Semibold" panose="020B0702040204020203" pitchFamily="34" charset="0"/>
            </a:rPr>
            <a:t>Fundamentos</a:t>
          </a:r>
        </a:p>
      </xdr:txBody>
    </xdr:sp>
    <xdr:clientData/>
  </xdr:twoCellAnchor>
  <xdr:oneCellAnchor>
    <xdr:from>
      <xdr:col>0</xdr:col>
      <xdr:colOff>101385</xdr:colOff>
      <xdr:row>0</xdr:row>
      <xdr:rowOff>167584</xdr:rowOff>
    </xdr:from>
    <xdr:ext cx="1830246" cy="710407"/>
    <xdr:sp macro="" textlink="">
      <xdr:nvSpPr>
        <xdr:cNvPr id="7" name="Rectángulo 6">
          <a:extLst>
            <a:ext uri="{FF2B5EF4-FFF2-40B4-BE49-F238E27FC236}">
              <a16:creationId xmlns="" xmlns:a16="http://schemas.microsoft.com/office/drawing/2014/main" id="{AB8F15A6-E857-4799-907F-F96F9DFCF6E6}"/>
            </a:ext>
          </a:extLst>
        </xdr:cNvPr>
        <xdr:cNvSpPr/>
      </xdr:nvSpPr>
      <xdr:spPr>
        <a:xfrm>
          <a:off x="101385" y="167584"/>
          <a:ext cx="1830246" cy="710407"/>
        </a:xfrm>
        <a:prstGeom prst="rect">
          <a:avLst/>
        </a:prstGeom>
        <a:noFill/>
      </xdr:spPr>
      <xdr:txBody>
        <a:bodyPr wrap="none" lIns="91440" tIns="45720" rIns="91440" bIns="45720">
          <a:noAutofit/>
        </a:bodyPr>
        <a:lstStyle/>
        <a:p>
          <a:pPr algn="r"/>
          <a:r>
            <a:rPr lang="es-ES" sz="4800" b="1" cap="none" spc="0" baseline="0">
              <a:ln w="9525">
                <a:solidFill>
                  <a:sysClr val="windowText" lastClr="000000"/>
                </a:solidFill>
                <a:prstDash val="solid"/>
              </a:ln>
              <a:solidFill>
                <a:schemeClr val="tx1"/>
              </a:solidFill>
              <a:effectLst>
                <a:outerShdw blurRad="50800" dist="38100" dir="2700000" algn="tl" rotWithShape="0">
                  <a:prstClr val="black">
                    <a:alpha val="40000"/>
                  </a:prstClr>
                </a:outerShdw>
              </a:effectLst>
              <a:latin typeface="+mn-lt"/>
            </a:rPr>
            <a:t>MENU</a:t>
          </a:r>
          <a:endParaRPr lang="es-ES" sz="4800" b="1" cap="none" spc="0">
            <a:ln w="9525">
              <a:solidFill>
                <a:sysClr val="windowText" lastClr="000000"/>
              </a:solidFill>
              <a:prstDash val="solid"/>
            </a:ln>
            <a:solidFill>
              <a:schemeClr val="tx1"/>
            </a:solidFill>
            <a:effectLst>
              <a:outerShdw blurRad="50800" dist="38100" dir="2700000" algn="tl" rotWithShape="0">
                <a:prstClr val="black">
                  <a:alpha val="40000"/>
                </a:prstClr>
              </a:outerShdw>
            </a:effectLst>
            <a:latin typeface="+mn-lt"/>
          </a:endParaRPr>
        </a:p>
      </xdr:txBody>
    </xdr:sp>
    <xdr:clientData/>
  </xdr:oneCellAnchor>
  <xdr:twoCellAnchor editAs="oneCell">
    <xdr:from>
      <xdr:col>2</xdr:col>
      <xdr:colOff>448089</xdr:colOff>
      <xdr:row>0</xdr:row>
      <xdr:rowOff>89589</xdr:rowOff>
    </xdr:from>
    <xdr:to>
      <xdr:col>3</xdr:col>
      <xdr:colOff>586088</xdr:colOff>
      <xdr:row>5</xdr:row>
      <xdr:rowOff>34604</xdr:rowOff>
    </xdr:to>
    <xdr:pic>
      <xdr:nvPicPr>
        <xdr:cNvPr id="8" name="Imagen 7">
          <a:hlinkClick xmlns:r="http://schemas.openxmlformats.org/officeDocument/2006/relationships" r:id="rId3"/>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972089" y="89589"/>
          <a:ext cx="899999" cy="897515"/>
        </a:xfrm>
        <a:prstGeom prst="rect">
          <a:avLst/>
        </a:prstGeom>
      </xdr:spPr>
    </xdr:pic>
    <xdr:clientData/>
  </xdr:twoCellAnchor>
  <xdr:twoCellAnchor>
    <xdr:from>
      <xdr:col>6</xdr:col>
      <xdr:colOff>215072</xdr:colOff>
      <xdr:row>1</xdr:row>
      <xdr:rowOff>83932</xdr:rowOff>
    </xdr:from>
    <xdr:to>
      <xdr:col>8</xdr:col>
      <xdr:colOff>331856</xdr:colOff>
      <xdr:row>5</xdr:row>
      <xdr:rowOff>55356</xdr:rowOff>
    </xdr:to>
    <xdr:sp macro="" textlink="">
      <xdr:nvSpPr>
        <xdr:cNvPr id="9" name="CuadroTexto 8">
          <a:hlinkClick xmlns:r="http://schemas.openxmlformats.org/officeDocument/2006/relationships" r:id="rId5"/>
          <a:extLst>
            <a:ext uri="{FF2B5EF4-FFF2-40B4-BE49-F238E27FC236}">
              <a16:creationId xmlns="" xmlns:a16="http://schemas.microsoft.com/office/drawing/2014/main" id="{FCA62E32-548A-4EFA-9FEB-9BB951A90DBE}"/>
            </a:ext>
          </a:extLst>
        </xdr:cNvPr>
        <xdr:cNvSpPr txBox="1"/>
      </xdr:nvSpPr>
      <xdr:spPr>
        <a:xfrm>
          <a:off x="5244272" y="293482"/>
          <a:ext cx="1793184" cy="809624"/>
        </a:xfrm>
        <a:prstGeom prst="rect">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ctr"/>
        <a:lstStyle/>
        <a:p>
          <a:pPr algn="ctr"/>
          <a:r>
            <a:rPr lang="es-MX" sz="2000">
              <a:solidFill>
                <a:schemeClr val="tx1"/>
              </a:solidFill>
              <a:latin typeface="Segoe UI Semibold" panose="020B0702040204020203" pitchFamily="34" charset="0"/>
              <a:cs typeface="Segoe UI Semibold" panose="020B0702040204020203" pitchFamily="34" charset="0"/>
            </a:rPr>
            <a:t>Objetivo</a:t>
          </a:r>
        </a:p>
      </xdr:txBody>
    </xdr:sp>
    <xdr:clientData/>
  </xdr:twoCellAnchor>
  <xdr:twoCellAnchor>
    <xdr:from>
      <xdr:col>8</xdr:col>
      <xdr:colOff>455543</xdr:colOff>
      <xdr:row>1</xdr:row>
      <xdr:rowOff>82826</xdr:rowOff>
    </xdr:from>
    <xdr:to>
      <xdr:col>10</xdr:col>
      <xdr:colOff>572328</xdr:colOff>
      <xdr:row>5</xdr:row>
      <xdr:rowOff>54250</xdr:rowOff>
    </xdr:to>
    <xdr:sp macro="" textlink="">
      <xdr:nvSpPr>
        <xdr:cNvPr id="10" name="CuadroTexto 9">
          <a:hlinkClick xmlns:r="http://schemas.openxmlformats.org/officeDocument/2006/relationships" r:id="rId6"/>
          <a:extLst>
            <a:ext uri="{FF2B5EF4-FFF2-40B4-BE49-F238E27FC236}">
              <a16:creationId xmlns="" xmlns:a16="http://schemas.microsoft.com/office/drawing/2014/main" id="{FCA62E32-548A-4EFA-9FEB-9BB951A90DBE}"/>
            </a:ext>
          </a:extLst>
        </xdr:cNvPr>
        <xdr:cNvSpPr txBox="1"/>
      </xdr:nvSpPr>
      <xdr:spPr>
        <a:xfrm>
          <a:off x="7161143" y="292376"/>
          <a:ext cx="1793185" cy="809624"/>
        </a:xfrm>
        <a:prstGeom prst="rect">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ctr"/>
        <a:lstStyle/>
        <a:p>
          <a:pPr algn="ctr"/>
          <a:r>
            <a:rPr lang="es-MX" sz="2000">
              <a:solidFill>
                <a:schemeClr val="tx1"/>
              </a:solidFill>
              <a:latin typeface="Segoe UI Semibold" panose="020B0702040204020203" pitchFamily="34" charset="0"/>
              <a:cs typeface="Segoe UI Semibold" panose="020B0702040204020203" pitchFamily="34" charset="0"/>
            </a:rPr>
            <a:t>Datos</a:t>
          </a:r>
        </a:p>
      </xdr:txBody>
    </xdr:sp>
    <xdr:clientData/>
  </xdr:twoCellAnchor>
  <xdr:twoCellAnchor>
    <xdr:from>
      <xdr:col>10</xdr:col>
      <xdr:colOff>734115</xdr:colOff>
      <xdr:row>1</xdr:row>
      <xdr:rowOff>88624</xdr:rowOff>
    </xdr:from>
    <xdr:to>
      <xdr:col>13</xdr:col>
      <xdr:colOff>60324</xdr:colOff>
      <xdr:row>5</xdr:row>
      <xdr:rowOff>60048</xdr:rowOff>
    </xdr:to>
    <xdr:sp macro="" textlink="">
      <xdr:nvSpPr>
        <xdr:cNvPr id="11" name="CuadroTexto 10">
          <a:hlinkClick xmlns:r="http://schemas.openxmlformats.org/officeDocument/2006/relationships" r:id="rId7"/>
          <a:extLst>
            <a:ext uri="{FF2B5EF4-FFF2-40B4-BE49-F238E27FC236}">
              <a16:creationId xmlns="" xmlns:a16="http://schemas.microsoft.com/office/drawing/2014/main" id="{FCA62E32-548A-4EFA-9FEB-9BB951A90DBE}"/>
            </a:ext>
          </a:extLst>
        </xdr:cNvPr>
        <xdr:cNvSpPr txBox="1"/>
      </xdr:nvSpPr>
      <xdr:spPr>
        <a:xfrm>
          <a:off x="8354115" y="279124"/>
          <a:ext cx="1316934" cy="733424"/>
        </a:xfrm>
        <a:prstGeom prst="rect">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ctr"/>
        <a:lstStyle/>
        <a:p>
          <a:pPr algn="ctr"/>
          <a:r>
            <a:rPr lang="es-MX" sz="1800">
              <a:solidFill>
                <a:schemeClr val="tx1"/>
              </a:solidFill>
              <a:latin typeface="Segoe UI Semibold" panose="020B0702040204020203" pitchFamily="34" charset="0"/>
              <a:cs typeface="Segoe UI Semibold" panose="020B0702040204020203" pitchFamily="34" charset="0"/>
            </a:rPr>
            <a:t>Estados</a:t>
          </a:r>
          <a:r>
            <a:rPr lang="es-MX" sz="1800" baseline="0">
              <a:solidFill>
                <a:schemeClr val="tx1"/>
              </a:solidFill>
              <a:latin typeface="Segoe UI Semibold" panose="020B0702040204020203" pitchFamily="34" charset="0"/>
              <a:cs typeface="Segoe UI Semibold" panose="020B0702040204020203" pitchFamily="34" charset="0"/>
            </a:rPr>
            <a:t> de</a:t>
          </a:r>
          <a:r>
            <a:rPr lang="es-MX" sz="1800">
              <a:solidFill>
                <a:schemeClr val="tx1"/>
              </a:solidFill>
              <a:latin typeface="Segoe UI Semibold" panose="020B0702040204020203" pitchFamily="34" charset="0"/>
              <a:cs typeface="Segoe UI Semibold" panose="020B0702040204020203" pitchFamily="34" charset="0"/>
            </a:rPr>
            <a:t/>
          </a:r>
          <a:br>
            <a:rPr lang="es-MX" sz="1800">
              <a:solidFill>
                <a:schemeClr val="tx1"/>
              </a:solidFill>
              <a:latin typeface="Segoe UI Semibold" panose="020B0702040204020203" pitchFamily="34" charset="0"/>
              <a:cs typeface="Segoe UI Semibold" panose="020B0702040204020203" pitchFamily="34" charset="0"/>
            </a:rPr>
          </a:br>
          <a:r>
            <a:rPr lang="es-MX" sz="1800">
              <a:solidFill>
                <a:schemeClr val="tx1"/>
              </a:solidFill>
              <a:latin typeface="Segoe UI Semibold" panose="020B0702040204020203" pitchFamily="34" charset="0"/>
              <a:cs typeface="Segoe UI Semibold" panose="020B0702040204020203" pitchFamily="34" charset="0"/>
            </a:rPr>
            <a:t>Resultados</a:t>
          </a:r>
        </a:p>
      </xdr:txBody>
    </xdr:sp>
    <xdr:clientData/>
  </xdr:twoCellAnchor>
  <xdr:twoCellAnchor>
    <xdr:from>
      <xdr:col>13</xdr:col>
      <xdr:colOff>159026</xdr:colOff>
      <xdr:row>1</xdr:row>
      <xdr:rowOff>73302</xdr:rowOff>
    </xdr:from>
    <xdr:to>
      <xdr:col>15</xdr:col>
      <xdr:colOff>275811</xdr:colOff>
      <xdr:row>5</xdr:row>
      <xdr:rowOff>44726</xdr:rowOff>
    </xdr:to>
    <xdr:sp macro="" textlink="">
      <xdr:nvSpPr>
        <xdr:cNvPr id="12" name="CuadroTexto 11">
          <a:hlinkClick xmlns:r="http://schemas.openxmlformats.org/officeDocument/2006/relationships" r:id="rId8"/>
          <a:extLst>
            <a:ext uri="{FF2B5EF4-FFF2-40B4-BE49-F238E27FC236}">
              <a16:creationId xmlns="" xmlns:a16="http://schemas.microsoft.com/office/drawing/2014/main" id="{FCA62E32-548A-4EFA-9FEB-9BB951A90DBE}"/>
            </a:ext>
          </a:extLst>
        </xdr:cNvPr>
        <xdr:cNvSpPr txBox="1"/>
      </xdr:nvSpPr>
      <xdr:spPr>
        <a:xfrm>
          <a:off x="9769751" y="263802"/>
          <a:ext cx="1364560" cy="733424"/>
        </a:xfrm>
        <a:prstGeom prst="rect">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ctr"/>
        <a:lstStyle/>
        <a:p>
          <a:pPr algn="ctr"/>
          <a:r>
            <a:rPr lang="es-MX" sz="1600">
              <a:solidFill>
                <a:schemeClr val="tx1"/>
              </a:solidFill>
              <a:latin typeface="Segoe UI Semibold" panose="020B0702040204020203" pitchFamily="34" charset="0"/>
              <a:cs typeface="Segoe UI Semibold" panose="020B0702040204020203" pitchFamily="34" charset="0"/>
            </a:rPr>
            <a:t>Metodos de</a:t>
          </a:r>
          <a:br>
            <a:rPr lang="es-MX" sz="1600">
              <a:solidFill>
                <a:schemeClr val="tx1"/>
              </a:solidFill>
              <a:latin typeface="Segoe UI Semibold" panose="020B0702040204020203" pitchFamily="34" charset="0"/>
              <a:cs typeface="Segoe UI Semibold" panose="020B0702040204020203" pitchFamily="34" charset="0"/>
            </a:rPr>
          </a:br>
          <a:r>
            <a:rPr lang="es-MX" sz="1600">
              <a:solidFill>
                <a:schemeClr val="tx1"/>
              </a:solidFill>
              <a:latin typeface="Segoe UI Semibold" panose="020B0702040204020203" pitchFamily="34" charset="0"/>
              <a:cs typeface="Segoe UI Semibold" panose="020B0702040204020203" pitchFamily="34" charset="0"/>
            </a:rPr>
            <a:t>Evaluacion</a:t>
          </a:r>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1</xdr:col>
      <xdr:colOff>166007</xdr:colOff>
      <xdr:row>4</xdr:row>
      <xdr:rowOff>182336</xdr:rowOff>
    </xdr:from>
    <xdr:ext cx="529183" cy="316946"/>
    <mc:AlternateContent xmlns:mc="http://schemas.openxmlformats.org/markup-compatibility/2006">
      <mc:Choice xmlns:a14="http://schemas.microsoft.com/office/drawing/2010/main" Requires="a14">
        <xdr:sp macro="" textlink="">
          <xdr:nvSpPr>
            <xdr:cNvPr id="2" name="CuadroTexto 1">
              <a:extLst>
                <a:ext uri="{FF2B5EF4-FFF2-40B4-BE49-F238E27FC236}">
                  <a16:creationId xmlns:a16="http://schemas.microsoft.com/office/drawing/2014/main" xmlns="" id="{5A592621-1CCE-4ABF-A170-61E50CBD1762}"/>
                </a:ext>
              </a:extLst>
            </xdr:cNvPr>
            <xdr:cNvSpPr txBox="1"/>
          </xdr:nvSpPr>
          <xdr:spPr>
            <a:xfrm>
              <a:off x="928007" y="925286"/>
              <a:ext cx="529183" cy="3169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𝑄</m:t>
                    </m:r>
                    <m:r>
                      <a:rPr lang="es-MX" sz="1100" b="0" i="1">
                        <a:latin typeface="Cambria Math" panose="02040503050406030204" pitchFamily="18" charset="0"/>
                      </a:rPr>
                      <m:t>∗ = </m:t>
                    </m:r>
                    <m:f>
                      <m:fPr>
                        <m:ctrlPr>
                          <a:rPr lang="es-MX" sz="1100" b="0" i="1">
                            <a:latin typeface="Cambria Math" panose="02040503050406030204" pitchFamily="18" charset="0"/>
                          </a:rPr>
                        </m:ctrlPr>
                      </m:fPr>
                      <m:num>
                        <m:r>
                          <a:rPr lang="es-MX" sz="1100" b="0" i="1">
                            <a:latin typeface="Cambria Math" panose="02040503050406030204" pitchFamily="18" charset="0"/>
                          </a:rPr>
                          <m:t>𝐹</m:t>
                        </m:r>
                      </m:num>
                      <m:den>
                        <m:r>
                          <a:rPr lang="es-MX" sz="1100" b="0" i="1">
                            <a:latin typeface="Cambria Math" panose="02040503050406030204" pitchFamily="18" charset="0"/>
                          </a:rPr>
                          <m:t>𝐶</m:t>
                        </m:r>
                      </m:den>
                    </m:f>
                  </m:oMath>
                </m:oMathPara>
              </a14:m>
              <a:endParaRPr lang="es-MX" sz="1100"/>
            </a:p>
          </xdr:txBody>
        </xdr:sp>
      </mc:Choice>
      <mc:Fallback>
        <xdr:sp macro="" textlink="">
          <xdr:nvSpPr>
            <xdr:cNvPr id="2" name="CuadroTexto 1">
              <a:extLst>
                <a:ext uri="{FF2B5EF4-FFF2-40B4-BE49-F238E27FC236}">
                  <a16:creationId xmlns:a16="http://schemas.microsoft.com/office/drawing/2014/main" xmlns:a14="http://schemas.microsoft.com/office/drawing/2010/main" xmlns="" id="{5A592621-1CCE-4ABF-A170-61E50CBD1762}"/>
                </a:ext>
              </a:extLst>
            </xdr:cNvPr>
            <xdr:cNvSpPr txBox="1"/>
          </xdr:nvSpPr>
          <xdr:spPr>
            <a:xfrm>
              <a:off x="928007" y="925286"/>
              <a:ext cx="529183" cy="3169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𝑄∗ =  𝐹/𝐶</a:t>
              </a:r>
              <a:endParaRPr lang="es-MX" sz="1100"/>
            </a:p>
          </xdr:txBody>
        </xdr:sp>
      </mc:Fallback>
    </mc:AlternateContent>
    <xdr:clientData/>
  </xdr:oneCellAnchor>
  <xdr:oneCellAnchor>
    <xdr:from>
      <xdr:col>1</xdr:col>
      <xdr:colOff>88447</xdr:colOff>
      <xdr:row>7</xdr:row>
      <xdr:rowOff>195943</xdr:rowOff>
    </xdr:from>
    <xdr:ext cx="723900" cy="316946"/>
    <mc:AlternateContent xmlns:mc="http://schemas.openxmlformats.org/markup-compatibility/2006">
      <mc:Choice xmlns:a14="http://schemas.microsoft.com/office/drawing/2010/main" Requires="a14">
        <xdr:sp macro="" textlink="">
          <xdr:nvSpPr>
            <xdr:cNvPr id="3" name="CuadroTexto 2">
              <a:extLst>
                <a:ext uri="{FF2B5EF4-FFF2-40B4-BE49-F238E27FC236}">
                  <a16:creationId xmlns:a16="http://schemas.microsoft.com/office/drawing/2014/main" xmlns="" id="{D3E22642-1D22-4E9B-9322-E4FDF7023650}"/>
                </a:ext>
              </a:extLst>
            </xdr:cNvPr>
            <xdr:cNvSpPr txBox="1"/>
          </xdr:nvSpPr>
          <xdr:spPr>
            <a:xfrm>
              <a:off x="850447" y="1510393"/>
              <a:ext cx="723900" cy="3169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𝑇𝑅</m:t>
                    </m:r>
                    <m:r>
                      <a:rPr lang="es-MX" sz="1100" b="0" i="1">
                        <a:latin typeface="Cambria Math" panose="02040503050406030204" pitchFamily="18" charset="0"/>
                      </a:rPr>
                      <m:t>∗ = </m:t>
                    </m:r>
                    <m:f>
                      <m:fPr>
                        <m:ctrlPr>
                          <a:rPr lang="es-MX" sz="1100" b="0" i="1">
                            <a:latin typeface="Cambria Math" panose="02040503050406030204" pitchFamily="18" charset="0"/>
                          </a:rPr>
                        </m:ctrlPr>
                      </m:fPr>
                      <m:num>
                        <m:r>
                          <a:rPr lang="es-MX" sz="1100" b="0" i="1">
                            <a:latin typeface="Cambria Math" panose="02040503050406030204" pitchFamily="18" charset="0"/>
                          </a:rPr>
                          <m:t>𝐹</m:t>
                        </m:r>
                      </m:num>
                      <m:den>
                        <m:r>
                          <a:rPr lang="es-MX" sz="1100" b="0" i="1">
                            <a:latin typeface="Cambria Math" panose="02040503050406030204" pitchFamily="18" charset="0"/>
                          </a:rPr>
                          <m:t>𝐶𝑅</m:t>
                        </m:r>
                      </m:den>
                    </m:f>
                  </m:oMath>
                </m:oMathPara>
              </a14:m>
              <a:endParaRPr lang="es-MX" sz="1100"/>
            </a:p>
          </xdr:txBody>
        </xdr:sp>
      </mc:Choice>
      <mc:Fallback>
        <xdr:sp macro="" textlink="">
          <xdr:nvSpPr>
            <xdr:cNvPr id="3" name="CuadroTexto 2">
              <a:extLst>
                <a:ext uri="{FF2B5EF4-FFF2-40B4-BE49-F238E27FC236}">
                  <a16:creationId xmlns:a16="http://schemas.microsoft.com/office/drawing/2014/main" xmlns:a14="http://schemas.microsoft.com/office/drawing/2010/main" xmlns="" id="{D3E22642-1D22-4E9B-9322-E4FDF7023650}"/>
                </a:ext>
              </a:extLst>
            </xdr:cNvPr>
            <xdr:cNvSpPr txBox="1"/>
          </xdr:nvSpPr>
          <xdr:spPr>
            <a:xfrm>
              <a:off x="850447" y="1510393"/>
              <a:ext cx="723900" cy="3169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𝑇𝑅∗ =  𝐹/𝐶𝑅</a:t>
              </a:r>
              <a:endParaRPr lang="es-MX" sz="1100"/>
            </a:p>
          </xdr:txBody>
        </xdr:sp>
      </mc:Fallback>
    </mc:AlternateContent>
    <xdr:clientData/>
  </xdr:oneCellAnchor>
  <xdr:oneCellAnchor>
    <xdr:from>
      <xdr:col>2</xdr:col>
      <xdr:colOff>190500</xdr:colOff>
      <xdr:row>8</xdr:row>
      <xdr:rowOff>12247</xdr:rowOff>
    </xdr:from>
    <xdr:ext cx="1117229" cy="289118"/>
    <mc:AlternateContent xmlns:mc="http://schemas.openxmlformats.org/markup-compatibility/2006">
      <mc:Choice xmlns:a14="http://schemas.microsoft.com/office/drawing/2010/main" Requires="a14">
        <xdr:sp macro="" textlink="">
          <xdr:nvSpPr>
            <xdr:cNvPr id="4" name="CuadroTexto 3">
              <a:extLst>
                <a:ext uri="{FF2B5EF4-FFF2-40B4-BE49-F238E27FC236}">
                  <a16:creationId xmlns:a16="http://schemas.microsoft.com/office/drawing/2014/main" xmlns="" id="{0CE2D87A-9392-4225-A88E-1F86E4FA560F}"/>
                </a:ext>
              </a:extLst>
            </xdr:cNvPr>
            <xdr:cNvSpPr txBox="1"/>
          </xdr:nvSpPr>
          <xdr:spPr>
            <a:xfrm>
              <a:off x="1866900" y="1526722"/>
              <a:ext cx="1117229" cy="2891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𝑐𝑜𝑛</m:t>
                    </m:r>
                    <m:r>
                      <a:rPr lang="es-MX" sz="1100" b="0" i="1">
                        <a:latin typeface="Cambria Math" panose="02040503050406030204" pitchFamily="18" charset="0"/>
                      </a:rPr>
                      <m:t> </m:t>
                    </m:r>
                    <m:r>
                      <a:rPr lang="es-MX" sz="1100" b="0" i="1">
                        <a:latin typeface="Cambria Math" panose="02040503050406030204" pitchFamily="18" charset="0"/>
                      </a:rPr>
                      <m:t>𝐶𝑅</m:t>
                    </m:r>
                    <m:r>
                      <a:rPr lang="es-MX" sz="1100" b="0" i="1">
                        <a:latin typeface="Cambria Math" panose="02040503050406030204" pitchFamily="18" charset="0"/>
                      </a:rPr>
                      <m:t> =1 − </m:t>
                    </m:r>
                    <m:f>
                      <m:fPr>
                        <m:ctrlPr>
                          <a:rPr lang="es-MX" sz="1100" b="0" i="1">
                            <a:latin typeface="Cambria Math" panose="02040503050406030204" pitchFamily="18" charset="0"/>
                          </a:rPr>
                        </m:ctrlPr>
                      </m:fPr>
                      <m:num>
                        <m:r>
                          <a:rPr lang="es-MX" sz="1100" b="0" i="1">
                            <a:latin typeface="Cambria Math" panose="02040503050406030204" pitchFamily="18" charset="0"/>
                          </a:rPr>
                          <m:t>𝑣</m:t>
                        </m:r>
                      </m:num>
                      <m:den>
                        <m:r>
                          <a:rPr lang="es-MX" sz="1100" b="0" i="1">
                            <a:latin typeface="Cambria Math" panose="02040503050406030204" pitchFamily="18" charset="0"/>
                          </a:rPr>
                          <m:t>𝑃</m:t>
                        </m:r>
                      </m:den>
                    </m:f>
                  </m:oMath>
                </m:oMathPara>
              </a14:m>
              <a:endParaRPr lang="es-MX" sz="1100"/>
            </a:p>
          </xdr:txBody>
        </xdr:sp>
      </mc:Choice>
      <mc:Fallback>
        <xdr:sp macro="" textlink="">
          <xdr:nvSpPr>
            <xdr:cNvPr id="4" name="CuadroTexto 3">
              <a:extLst>
                <a:ext uri="{FF2B5EF4-FFF2-40B4-BE49-F238E27FC236}">
                  <a16:creationId xmlns:a16="http://schemas.microsoft.com/office/drawing/2014/main" xmlns:a14="http://schemas.microsoft.com/office/drawing/2010/main" xmlns="" id="{0CE2D87A-9392-4225-A88E-1F86E4FA560F}"/>
                </a:ext>
              </a:extLst>
            </xdr:cNvPr>
            <xdr:cNvSpPr txBox="1"/>
          </xdr:nvSpPr>
          <xdr:spPr>
            <a:xfrm>
              <a:off x="1866900" y="1526722"/>
              <a:ext cx="1117229" cy="2891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𝑐𝑜𝑛 𝐶𝑅 =1 −  𝑣/𝑃</a:t>
              </a:r>
              <a:endParaRPr lang="es-MX" sz="1100"/>
            </a:p>
          </xdr:txBody>
        </xdr:sp>
      </mc:Fallback>
    </mc:AlternateContent>
    <xdr:clientData/>
  </xdr:oneCellAnchor>
  <xdr:oneCellAnchor>
    <xdr:from>
      <xdr:col>2</xdr:col>
      <xdr:colOff>249011</xdr:colOff>
      <xdr:row>5</xdr:row>
      <xdr:rowOff>43542</xdr:rowOff>
    </xdr:from>
    <xdr:ext cx="962443" cy="172227"/>
    <mc:AlternateContent xmlns:mc="http://schemas.openxmlformats.org/markup-compatibility/2006">
      <mc:Choice xmlns:a14="http://schemas.microsoft.com/office/drawing/2010/main" Requires="a14">
        <xdr:sp macro="" textlink="">
          <xdr:nvSpPr>
            <xdr:cNvPr id="5" name="CuadroTexto 4">
              <a:extLst>
                <a:ext uri="{FF2B5EF4-FFF2-40B4-BE49-F238E27FC236}">
                  <a16:creationId xmlns:a16="http://schemas.microsoft.com/office/drawing/2014/main" xmlns="" id="{F288EB2E-2B8A-4A04-9856-C5C45D9E924D}"/>
                </a:ext>
              </a:extLst>
            </xdr:cNvPr>
            <xdr:cNvSpPr txBox="1"/>
          </xdr:nvSpPr>
          <xdr:spPr>
            <a:xfrm>
              <a:off x="1925411" y="976992"/>
              <a:ext cx="962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𝑐𝑜𝑛</m:t>
                    </m:r>
                    <m:r>
                      <a:rPr lang="es-MX" sz="1100" b="0" i="1">
                        <a:latin typeface="Cambria Math" panose="02040503050406030204" pitchFamily="18" charset="0"/>
                      </a:rPr>
                      <m:t> </m:t>
                    </m:r>
                    <m:r>
                      <a:rPr lang="es-MX" sz="1100" b="0" i="1">
                        <a:latin typeface="Cambria Math" panose="02040503050406030204" pitchFamily="18" charset="0"/>
                      </a:rPr>
                      <m:t>𝐶</m:t>
                    </m:r>
                    <m:r>
                      <a:rPr lang="es-MX" sz="1100" b="0" i="1">
                        <a:latin typeface="Cambria Math" panose="02040503050406030204" pitchFamily="18" charset="0"/>
                      </a:rPr>
                      <m:t> =</m:t>
                    </m:r>
                    <m:r>
                      <a:rPr lang="es-MX" sz="1100" b="0" i="1">
                        <a:latin typeface="Cambria Math" panose="02040503050406030204" pitchFamily="18" charset="0"/>
                      </a:rPr>
                      <m:t>𝑃</m:t>
                    </m:r>
                    <m:r>
                      <a:rPr lang="es-MX" sz="1100" b="0" i="1">
                        <a:latin typeface="Cambria Math" panose="02040503050406030204" pitchFamily="18" charset="0"/>
                      </a:rPr>
                      <m:t> −</m:t>
                    </m:r>
                    <m:r>
                      <a:rPr lang="es-MX" sz="1100" b="0" i="1">
                        <a:latin typeface="Cambria Math" panose="02040503050406030204" pitchFamily="18" charset="0"/>
                      </a:rPr>
                      <m:t>𝑣</m:t>
                    </m:r>
                  </m:oMath>
                </m:oMathPara>
              </a14:m>
              <a:endParaRPr lang="es-MX" sz="1100"/>
            </a:p>
          </xdr:txBody>
        </xdr:sp>
      </mc:Choice>
      <mc:Fallback>
        <xdr:sp macro="" textlink="">
          <xdr:nvSpPr>
            <xdr:cNvPr id="5" name="CuadroTexto 4">
              <a:extLst>
                <a:ext uri="{FF2B5EF4-FFF2-40B4-BE49-F238E27FC236}">
                  <a16:creationId xmlns:a16="http://schemas.microsoft.com/office/drawing/2014/main" xmlns:a14="http://schemas.microsoft.com/office/drawing/2010/main" xmlns="" id="{F288EB2E-2B8A-4A04-9856-C5C45D9E924D}"/>
                </a:ext>
              </a:extLst>
            </xdr:cNvPr>
            <xdr:cNvSpPr txBox="1"/>
          </xdr:nvSpPr>
          <xdr:spPr>
            <a:xfrm>
              <a:off x="1925411" y="976992"/>
              <a:ext cx="962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𝑐𝑜𝑛 𝐶 =𝑃 −𝑣</a:t>
              </a:r>
              <a:endParaRPr lang="es-MX" sz="1100"/>
            </a:p>
          </xdr:txBody>
        </xdr:sp>
      </mc:Fallback>
    </mc:AlternateContent>
    <xdr:clientData/>
  </xdr:oneCellAnchor>
  <xdr:oneCellAnchor>
    <xdr:from>
      <xdr:col>7</xdr:col>
      <xdr:colOff>166007</xdr:colOff>
      <xdr:row>4</xdr:row>
      <xdr:rowOff>182336</xdr:rowOff>
    </xdr:from>
    <xdr:ext cx="529183" cy="316946"/>
    <mc:AlternateContent xmlns:mc="http://schemas.openxmlformats.org/markup-compatibility/2006">
      <mc:Choice xmlns:a14="http://schemas.microsoft.com/office/drawing/2010/main" Requires="a14">
        <xdr:sp macro="" textlink="">
          <xdr:nvSpPr>
            <xdr:cNvPr id="6" name="CuadroTexto 5">
              <a:extLst>
                <a:ext uri="{FF2B5EF4-FFF2-40B4-BE49-F238E27FC236}">
                  <a16:creationId xmlns:a16="http://schemas.microsoft.com/office/drawing/2014/main" xmlns="" id="{F4C2116E-1F0F-49D7-BD3E-B9DCAD267568}"/>
                </a:ext>
              </a:extLst>
            </xdr:cNvPr>
            <xdr:cNvSpPr txBox="1"/>
          </xdr:nvSpPr>
          <xdr:spPr>
            <a:xfrm>
              <a:off x="7833632" y="925286"/>
              <a:ext cx="529183" cy="3169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𝑄</m:t>
                    </m:r>
                    <m:r>
                      <a:rPr lang="es-MX" sz="1100" b="0" i="1">
                        <a:latin typeface="Cambria Math" panose="02040503050406030204" pitchFamily="18" charset="0"/>
                      </a:rPr>
                      <m:t>∗ = </m:t>
                    </m:r>
                    <m:f>
                      <m:fPr>
                        <m:ctrlPr>
                          <a:rPr lang="es-MX" sz="1100" b="0" i="1">
                            <a:latin typeface="Cambria Math" panose="02040503050406030204" pitchFamily="18" charset="0"/>
                          </a:rPr>
                        </m:ctrlPr>
                      </m:fPr>
                      <m:num>
                        <m:r>
                          <a:rPr lang="es-MX" sz="1100" b="0" i="1">
                            <a:latin typeface="Cambria Math" panose="02040503050406030204" pitchFamily="18" charset="0"/>
                          </a:rPr>
                          <m:t>𝐹</m:t>
                        </m:r>
                      </m:num>
                      <m:den>
                        <m:r>
                          <a:rPr lang="es-MX" sz="1100" b="0" i="1">
                            <a:latin typeface="Cambria Math" panose="02040503050406030204" pitchFamily="18" charset="0"/>
                          </a:rPr>
                          <m:t>𝐶</m:t>
                        </m:r>
                      </m:den>
                    </m:f>
                  </m:oMath>
                </m:oMathPara>
              </a14:m>
              <a:endParaRPr lang="es-MX" sz="1100"/>
            </a:p>
          </xdr:txBody>
        </xdr:sp>
      </mc:Choice>
      <mc:Fallback>
        <xdr:sp macro="" textlink="">
          <xdr:nvSpPr>
            <xdr:cNvPr id="6" name="CuadroTexto 5">
              <a:extLst>
                <a:ext uri="{FF2B5EF4-FFF2-40B4-BE49-F238E27FC236}">
                  <a16:creationId xmlns:a16="http://schemas.microsoft.com/office/drawing/2014/main" xmlns:a14="http://schemas.microsoft.com/office/drawing/2010/main" xmlns="" id="{F4C2116E-1F0F-49D7-BD3E-B9DCAD267568}"/>
                </a:ext>
              </a:extLst>
            </xdr:cNvPr>
            <xdr:cNvSpPr txBox="1"/>
          </xdr:nvSpPr>
          <xdr:spPr>
            <a:xfrm>
              <a:off x="7833632" y="925286"/>
              <a:ext cx="529183" cy="3169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𝑄∗ =  𝐹/𝐶</a:t>
              </a:r>
              <a:endParaRPr lang="es-MX" sz="1100"/>
            </a:p>
          </xdr:txBody>
        </xdr:sp>
      </mc:Fallback>
    </mc:AlternateContent>
    <xdr:clientData/>
  </xdr:oneCellAnchor>
  <xdr:oneCellAnchor>
    <xdr:from>
      <xdr:col>7</xdr:col>
      <xdr:colOff>88447</xdr:colOff>
      <xdr:row>7</xdr:row>
      <xdr:rowOff>195943</xdr:rowOff>
    </xdr:from>
    <xdr:ext cx="723900" cy="316946"/>
    <mc:AlternateContent xmlns:mc="http://schemas.openxmlformats.org/markup-compatibility/2006">
      <mc:Choice xmlns:a14="http://schemas.microsoft.com/office/drawing/2010/main" Requires="a14">
        <xdr:sp macro="" textlink="">
          <xdr:nvSpPr>
            <xdr:cNvPr id="7" name="CuadroTexto 6">
              <a:extLst>
                <a:ext uri="{FF2B5EF4-FFF2-40B4-BE49-F238E27FC236}">
                  <a16:creationId xmlns:a16="http://schemas.microsoft.com/office/drawing/2014/main" xmlns="" id="{258BA370-6047-48DC-8C33-275C475CE2C9}"/>
                </a:ext>
              </a:extLst>
            </xdr:cNvPr>
            <xdr:cNvSpPr txBox="1"/>
          </xdr:nvSpPr>
          <xdr:spPr>
            <a:xfrm>
              <a:off x="7756072" y="1510393"/>
              <a:ext cx="723900" cy="3169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𝑇𝑅</m:t>
                    </m:r>
                    <m:r>
                      <a:rPr lang="es-MX" sz="1100" b="0" i="1">
                        <a:latin typeface="Cambria Math" panose="02040503050406030204" pitchFamily="18" charset="0"/>
                      </a:rPr>
                      <m:t>∗ = </m:t>
                    </m:r>
                    <m:f>
                      <m:fPr>
                        <m:ctrlPr>
                          <a:rPr lang="es-MX" sz="1100" b="0" i="1">
                            <a:latin typeface="Cambria Math" panose="02040503050406030204" pitchFamily="18" charset="0"/>
                          </a:rPr>
                        </m:ctrlPr>
                      </m:fPr>
                      <m:num>
                        <m:r>
                          <a:rPr lang="es-MX" sz="1100" b="0" i="1">
                            <a:latin typeface="Cambria Math" panose="02040503050406030204" pitchFamily="18" charset="0"/>
                          </a:rPr>
                          <m:t>𝐹</m:t>
                        </m:r>
                      </m:num>
                      <m:den>
                        <m:r>
                          <a:rPr lang="es-MX" sz="1100" b="0" i="1">
                            <a:latin typeface="Cambria Math" panose="02040503050406030204" pitchFamily="18" charset="0"/>
                          </a:rPr>
                          <m:t>𝐶𝑅</m:t>
                        </m:r>
                      </m:den>
                    </m:f>
                  </m:oMath>
                </m:oMathPara>
              </a14:m>
              <a:endParaRPr lang="es-MX" sz="1100"/>
            </a:p>
          </xdr:txBody>
        </xdr:sp>
      </mc:Choice>
      <mc:Fallback>
        <xdr:sp macro="" textlink="">
          <xdr:nvSpPr>
            <xdr:cNvPr id="7" name="CuadroTexto 6">
              <a:extLst>
                <a:ext uri="{FF2B5EF4-FFF2-40B4-BE49-F238E27FC236}">
                  <a16:creationId xmlns:a16="http://schemas.microsoft.com/office/drawing/2014/main" xmlns:a14="http://schemas.microsoft.com/office/drawing/2010/main" xmlns="" id="{258BA370-6047-48DC-8C33-275C475CE2C9}"/>
                </a:ext>
              </a:extLst>
            </xdr:cNvPr>
            <xdr:cNvSpPr txBox="1"/>
          </xdr:nvSpPr>
          <xdr:spPr>
            <a:xfrm>
              <a:off x="7756072" y="1510393"/>
              <a:ext cx="723900" cy="3169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𝑇𝑅∗ =  𝐹/𝐶𝑅</a:t>
              </a:r>
              <a:endParaRPr lang="es-MX" sz="1100"/>
            </a:p>
          </xdr:txBody>
        </xdr:sp>
      </mc:Fallback>
    </mc:AlternateContent>
    <xdr:clientData/>
  </xdr:oneCellAnchor>
  <xdr:oneCellAnchor>
    <xdr:from>
      <xdr:col>8</xdr:col>
      <xdr:colOff>190500</xdr:colOff>
      <xdr:row>8</xdr:row>
      <xdr:rowOff>12247</xdr:rowOff>
    </xdr:from>
    <xdr:ext cx="1117229" cy="289118"/>
    <mc:AlternateContent xmlns:mc="http://schemas.openxmlformats.org/markup-compatibility/2006">
      <mc:Choice xmlns:a14="http://schemas.microsoft.com/office/drawing/2010/main" Requires="a14">
        <xdr:sp macro="" textlink="">
          <xdr:nvSpPr>
            <xdr:cNvPr id="8" name="CuadroTexto 7">
              <a:extLst>
                <a:ext uri="{FF2B5EF4-FFF2-40B4-BE49-F238E27FC236}">
                  <a16:creationId xmlns:a16="http://schemas.microsoft.com/office/drawing/2014/main" xmlns="" id="{FDAEED8A-8E15-491C-B4FA-2CD170648FD1}"/>
                </a:ext>
              </a:extLst>
            </xdr:cNvPr>
            <xdr:cNvSpPr txBox="1"/>
          </xdr:nvSpPr>
          <xdr:spPr>
            <a:xfrm>
              <a:off x="8963025" y="1526722"/>
              <a:ext cx="1117229" cy="2891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𝑐𝑜𝑛</m:t>
                    </m:r>
                    <m:r>
                      <a:rPr lang="es-MX" sz="1100" b="0" i="1">
                        <a:latin typeface="Cambria Math" panose="02040503050406030204" pitchFamily="18" charset="0"/>
                      </a:rPr>
                      <m:t> </m:t>
                    </m:r>
                    <m:r>
                      <a:rPr lang="es-MX" sz="1100" b="0" i="1">
                        <a:latin typeface="Cambria Math" panose="02040503050406030204" pitchFamily="18" charset="0"/>
                      </a:rPr>
                      <m:t>𝐶𝑅</m:t>
                    </m:r>
                    <m:r>
                      <a:rPr lang="es-MX" sz="1100" b="0" i="1">
                        <a:latin typeface="Cambria Math" panose="02040503050406030204" pitchFamily="18" charset="0"/>
                      </a:rPr>
                      <m:t> =1 − </m:t>
                    </m:r>
                    <m:f>
                      <m:fPr>
                        <m:ctrlPr>
                          <a:rPr lang="es-MX" sz="1100" b="0" i="1">
                            <a:latin typeface="Cambria Math" panose="02040503050406030204" pitchFamily="18" charset="0"/>
                          </a:rPr>
                        </m:ctrlPr>
                      </m:fPr>
                      <m:num>
                        <m:r>
                          <a:rPr lang="es-MX" sz="1100" b="0" i="1">
                            <a:latin typeface="Cambria Math" panose="02040503050406030204" pitchFamily="18" charset="0"/>
                          </a:rPr>
                          <m:t>𝑣</m:t>
                        </m:r>
                      </m:num>
                      <m:den>
                        <m:r>
                          <a:rPr lang="es-MX" sz="1100" b="0" i="1">
                            <a:latin typeface="Cambria Math" panose="02040503050406030204" pitchFamily="18" charset="0"/>
                          </a:rPr>
                          <m:t>𝑃</m:t>
                        </m:r>
                      </m:den>
                    </m:f>
                  </m:oMath>
                </m:oMathPara>
              </a14:m>
              <a:endParaRPr lang="es-MX" sz="1100"/>
            </a:p>
          </xdr:txBody>
        </xdr:sp>
      </mc:Choice>
      <mc:Fallback>
        <xdr:sp macro="" textlink="">
          <xdr:nvSpPr>
            <xdr:cNvPr id="8" name="CuadroTexto 7">
              <a:extLst>
                <a:ext uri="{FF2B5EF4-FFF2-40B4-BE49-F238E27FC236}">
                  <a16:creationId xmlns:a16="http://schemas.microsoft.com/office/drawing/2014/main" xmlns:a14="http://schemas.microsoft.com/office/drawing/2010/main" xmlns="" id="{FDAEED8A-8E15-491C-B4FA-2CD170648FD1}"/>
                </a:ext>
              </a:extLst>
            </xdr:cNvPr>
            <xdr:cNvSpPr txBox="1"/>
          </xdr:nvSpPr>
          <xdr:spPr>
            <a:xfrm>
              <a:off x="8963025" y="1526722"/>
              <a:ext cx="1117229" cy="2891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𝑐𝑜𝑛 𝐶𝑅 =1 −  𝑣/𝑃</a:t>
              </a:r>
              <a:endParaRPr lang="es-MX" sz="1100"/>
            </a:p>
          </xdr:txBody>
        </xdr:sp>
      </mc:Fallback>
    </mc:AlternateContent>
    <xdr:clientData/>
  </xdr:oneCellAnchor>
  <xdr:oneCellAnchor>
    <xdr:from>
      <xdr:col>8</xdr:col>
      <xdr:colOff>249011</xdr:colOff>
      <xdr:row>5</xdr:row>
      <xdr:rowOff>43542</xdr:rowOff>
    </xdr:from>
    <xdr:ext cx="962443" cy="172227"/>
    <mc:AlternateContent xmlns:mc="http://schemas.openxmlformats.org/markup-compatibility/2006">
      <mc:Choice xmlns:a14="http://schemas.microsoft.com/office/drawing/2010/main" Requires="a14">
        <xdr:sp macro="" textlink="">
          <xdr:nvSpPr>
            <xdr:cNvPr id="9" name="CuadroTexto 8">
              <a:extLst>
                <a:ext uri="{FF2B5EF4-FFF2-40B4-BE49-F238E27FC236}">
                  <a16:creationId xmlns:a16="http://schemas.microsoft.com/office/drawing/2014/main" xmlns="" id="{54E46947-D435-4C34-8B39-3F29C5A3E6AA}"/>
                </a:ext>
              </a:extLst>
            </xdr:cNvPr>
            <xdr:cNvSpPr txBox="1"/>
          </xdr:nvSpPr>
          <xdr:spPr>
            <a:xfrm>
              <a:off x="9021536" y="976992"/>
              <a:ext cx="962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𝑐𝑜𝑛</m:t>
                    </m:r>
                    <m:r>
                      <a:rPr lang="es-MX" sz="1100" b="0" i="1">
                        <a:latin typeface="Cambria Math" panose="02040503050406030204" pitchFamily="18" charset="0"/>
                      </a:rPr>
                      <m:t> </m:t>
                    </m:r>
                    <m:r>
                      <a:rPr lang="es-MX" sz="1100" b="0" i="1">
                        <a:latin typeface="Cambria Math" panose="02040503050406030204" pitchFamily="18" charset="0"/>
                      </a:rPr>
                      <m:t>𝐶</m:t>
                    </m:r>
                    <m:r>
                      <a:rPr lang="es-MX" sz="1100" b="0" i="1">
                        <a:latin typeface="Cambria Math" panose="02040503050406030204" pitchFamily="18" charset="0"/>
                      </a:rPr>
                      <m:t> =</m:t>
                    </m:r>
                    <m:r>
                      <a:rPr lang="es-MX" sz="1100" b="0" i="1">
                        <a:latin typeface="Cambria Math" panose="02040503050406030204" pitchFamily="18" charset="0"/>
                      </a:rPr>
                      <m:t>𝑃</m:t>
                    </m:r>
                    <m:r>
                      <a:rPr lang="es-MX" sz="1100" b="0" i="1">
                        <a:latin typeface="Cambria Math" panose="02040503050406030204" pitchFamily="18" charset="0"/>
                      </a:rPr>
                      <m:t> −</m:t>
                    </m:r>
                    <m:r>
                      <a:rPr lang="es-MX" sz="1100" b="0" i="1">
                        <a:latin typeface="Cambria Math" panose="02040503050406030204" pitchFamily="18" charset="0"/>
                      </a:rPr>
                      <m:t>𝑣</m:t>
                    </m:r>
                  </m:oMath>
                </m:oMathPara>
              </a14:m>
              <a:endParaRPr lang="es-MX" sz="1100"/>
            </a:p>
          </xdr:txBody>
        </xdr:sp>
      </mc:Choice>
      <mc:Fallback>
        <xdr:sp macro="" textlink="">
          <xdr:nvSpPr>
            <xdr:cNvPr id="9" name="CuadroTexto 8">
              <a:extLst>
                <a:ext uri="{FF2B5EF4-FFF2-40B4-BE49-F238E27FC236}">
                  <a16:creationId xmlns:a16="http://schemas.microsoft.com/office/drawing/2014/main" xmlns:a14="http://schemas.microsoft.com/office/drawing/2010/main" xmlns="" id="{54E46947-D435-4C34-8B39-3F29C5A3E6AA}"/>
                </a:ext>
              </a:extLst>
            </xdr:cNvPr>
            <xdr:cNvSpPr txBox="1"/>
          </xdr:nvSpPr>
          <xdr:spPr>
            <a:xfrm>
              <a:off x="9021536" y="976992"/>
              <a:ext cx="962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𝑐𝑜𝑛 𝐶 =𝑃 −𝑣</a:t>
              </a:r>
              <a:endParaRPr lang="es-MX" sz="1100"/>
            </a:p>
          </xdr:txBody>
        </xdr:sp>
      </mc:Fallback>
    </mc:AlternateContent>
    <xdr:clientData/>
  </xdr:oneCellAnchor>
  <xdr:oneCellAnchor>
    <xdr:from>
      <xdr:col>13</xdr:col>
      <xdr:colOff>166007</xdr:colOff>
      <xdr:row>4</xdr:row>
      <xdr:rowOff>182336</xdr:rowOff>
    </xdr:from>
    <xdr:ext cx="529183" cy="316946"/>
    <mc:AlternateContent xmlns:mc="http://schemas.openxmlformats.org/markup-compatibility/2006">
      <mc:Choice xmlns:a14="http://schemas.microsoft.com/office/drawing/2010/main" Requires="a14">
        <xdr:sp macro="" textlink="">
          <xdr:nvSpPr>
            <xdr:cNvPr id="10" name="CuadroTexto 9">
              <a:extLst>
                <a:ext uri="{FF2B5EF4-FFF2-40B4-BE49-F238E27FC236}">
                  <a16:creationId xmlns:a16="http://schemas.microsoft.com/office/drawing/2014/main" xmlns="" id="{A36205E3-B747-4303-94B3-DB3D1A4320FE}"/>
                </a:ext>
              </a:extLst>
            </xdr:cNvPr>
            <xdr:cNvSpPr txBox="1"/>
          </xdr:nvSpPr>
          <xdr:spPr>
            <a:xfrm>
              <a:off x="14148707" y="925286"/>
              <a:ext cx="529183" cy="3169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𝑄</m:t>
                    </m:r>
                    <m:r>
                      <a:rPr lang="es-MX" sz="1100" b="0" i="1">
                        <a:latin typeface="Cambria Math" panose="02040503050406030204" pitchFamily="18" charset="0"/>
                      </a:rPr>
                      <m:t>∗ = </m:t>
                    </m:r>
                    <m:f>
                      <m:fPr>
                        <m:ctrlPr>
                          <a:rPr lang="es-MX" sz="1100" b="0" i="1">
                            <a:latin typeface="Cambria Math" panose="02040503050406030204" pitchFamily="18" charset="0"/>
                          </a:rPr>
                        </m:ctrlPr>
                      </m:fPr>
                      <m:num>
                        <m:r>
                          <a:rPr lang="es-MX" sz="1100" b="0" i="1">
                            <a:latin typeface="Cambria Math" panose="02040503050406030204" pitchFamily="18" charset="0"/>
                          </a:rPr>
                          <m:t>𝐹</m:t>
                        </m:r>
                      </m:num>
                      <m:den>
                        <m:r>
                          <a:rPr lang="es-MX" sz="1100" b="0" i="1">
                            <a:latin typeface="Cambria Math" panose="02040503050406030204" pitchFamily="18" charset="0"/>
                          </a:rPr>
                          <m:t>𝐶</m:t>
                        </m:r>
                      </m:den>
                    </m:f>
                  </m:oMath>
                </m:oMathPara>
              </a14:m>
              <a:endParaRPr lang="es-MX" sz="1100"/>
            </a:p>
          </xdr:txBody>
        </xdr:sp>
      </mc:Choice>
      <mc:Fallback>
        <xdr:sp macro="" textlink="">
          <xdr:nvSpPr>
            <xdr:cNvPr id="10" name="CuadroTexto 9">
              <a:extLst>
                <a:ext uri="{FF2B5EF4-FFF2-40B4-BE49-F238E27FC236}">
                  <a16:creationId xmlns:a16="http://schemas.microsoft.com/office/drawing/2014/main" xmlns:a14="http://schemas.microsoft.com/office/drawing/2010/main" xmlns="" id="{A36205E3-B747-4303-94B3-DB3D1A4320FE}"/>
                </a:ext>
              </a:extLst>
            </xdr:cNvPr>
            <xdr:cNvSpPr txBox="1"/>
          </xdr:nvSpPr>
          <xdr:spPr>
            <a:xfrm>
              <a:off x="14148707" y="925286"/>
              <a:ext cx="529183" cy="3169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𝑄∗ =  𝐹/𝐶</a:t>
              </a:r>
              <a:endParaRPr lang="es-MX" sz="1100"/>
            </a:p>
          </xdr:txBody>
        </xdr:sp>
      </mc:Fallback>
    </mc:AlternateContent>
    <xdr:clientData/>
  </xdr:oneCellAnchor>
  <xdr:oneCellAnchor>
    <xdr:from>
      <xdr:col>13</xdr:col>
      <xdr:colOff>88447</xdr:colOff>
      <xdr:row>7</xdr:row>
      <xdr:rowOff>195943</xdr:rowOff>
    </xdr:from>
    <xdr:ext cx="723900" cy="316946"/>
    <mc:AlternateContent xmlns:mc="http://schemas.openxmlformats.org/markup-compatibility/2006">
      <mc:Choice xmlns:a14="http://schemas.microsoft.com/office/drawing/2010/main" Requires="a14">
        <xdr:sp macro="" textlink="">
          <xdr:nvSpPr>
            <xdr:cNvPr id="11" name="CuadroTexto 10">
              <a:extLst>
                <a:ext uri="{FF2B5EF4-FFF2-40B4-BE49-F238E27FC236}">
                  <a16:creationId xmlns:a16="http://schemas.microsoft.com/office/drawing/2014/main" xmlns="" id="{EFBE7B1C-7B5C-4917-BAC7-2083B85840A1}"/>
                </a:ext>
              </a:extLst>
            </xdr:cNvPr>
            <xdr:cNvSpPr txBox="1"/>
          </xdr:nvSpPr>
          <xdr:spPr>
            <a:xfrm>
              <a:off x="14071147" y="1510393"/>
              <a:ext cx="723900" cy="3169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𝑇𝑅</m:t>
                    </m:r>
                    <m:r>
                      <a:rPr lang="es-MX" sz="1100" b="0" i="1">
                        <a:latin typeface="Cambria Math" panose="02040503050406030204" pitchFamily="18" charset="0"/>
                      </a:rPr>
                      <m:t>∗ = </m:t>
                    </m:r>
                    <m:f>
                      <m:fPr>
                        <m:ctrlPr>
                          <a:rPr lang="es-MX" sz="1100" b="0" i="1">
                            <a:latin typeface="Cambria Math" panose="02040503050406030204" pitchFamily="18" charset="0"/>
                          </a:rPr>
                        </m:ctrlPr>
                      </m:fPr>
                      <m:num>
                        <m:r>
                          <a:rPr lang="es-MX" sz="1100" b="0" i="1">
                            <a:latin typeface="Cambria Math" panose="02040503050406030204" pitchFamily="18" charset="0"/>
                          </a:rPr>
                          <m:t>𝐹</m:t>
                        </m:r>
                      </m:num>
                      <m:den>
                        <m:r>
                          <a:rPr lang="es-MX" sz="1100" b="0" i="1">
                            <a:latin typeface="Cambria Math" panose="02040503050406030204" pitchFamily="18" charset="0"/>
                          </a:rPr>
                          <m:t>𝐶𝑅</m:t>
                        </m:r>
                      </m:den>
                    </m:f>
                  </m:oMath>
                </m:oMathPara>
              </a14:m>
              <a:endParaRPr lang="es-MX" sz="1100"/>
            </a:p>
          </xdr:txBody>
        </xdr:sp>
      </mc:Choice>
      <mc:Fallback>
        <xdr:sp macro="" textlink="">
          <xdr:nvSpPr>
            <xdr:cNvPr id="11" name="CuadroTexto 10">
              <a:extLst>
                <a:ext uri="{FF2B5EF4-FFF2-40B4-BE49-F238E27FC236}">
                  <a16:creationId xmlns:a16="http://schemas.microsoft.com/office/drawing/2014/main" xmlns:a14="http://schemas.microsoft.com/office/drawing/2010/main" xmlns="" id="{EFBE7B1C-7B5C-4917-BAC7-2083B85840A1}"/>
                </a:ext>
              </a:extLst>
            </xdr:cNvPr>
            <xdr:cNvSpPr txBox="1"/>
          </xdr:nvSpPr>
          <xdr:spPr>
            <a:xfrm>
              <a:off x="14071147" y="1510393"/>
              <a:ext cx="723900" cy="3169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𝑇𝑅∗ =  𝐹/𝐶𝑅</a:t>
              </a:r>
              <a:endParaRPr lang="es-MX" sz="1100"/>
            </a:p>
          </xdr:txBody>
        </xdr:sp>
      </mc:Fallback>
    </mc:AlternateContent>
    <xdr:clientData/>
  </xdr:oneCellAnchor>
  <xdr:oneCellAnchor>
    <xdr:from>
      <xdr:col>14</xdr:col>
      <xdr:colOff>190500</xdr:colOff>
      <xdr:row>8</xdr:row>
      <xdr:rowOff>12247</xdr:rowOff>
    </xdr:from>
    <xdr:ext cx="1117229" cy="289118"/>
    <mc:AlternateContent xmlns:mc="http://schemas.openxmlformats.org/markup-compatibility/2006">
      <mc:Choice xmlns:a14="http://schemas.microsoft.com/office/drawing/2010/main" Requires="a14">
        <xdr:sp macro="" textlink="">
          <xdr:nvSpPr>
            <xdr:cNvPr id="12" name="CuadroTexto 11">
              <a:extLst>
                <a:ext uri="{FF2B5EF4-FFF2-40B4-BE49-F238E27FC236}">
                  <a16:creationId xmlns:a16="http://schemas.microsoft.com/office/drawing/2014/main" xmlns="" id="{35B4A922-FF9A-43DD-818C-7F9415F7F274}"/>
                </a:ext>
              </a:extLst>
            </xdr:cNvPr>
            <xdr:cNvSpPr txBox="1"/>
          </xdr:nvSpPr>
          <xdr:spPr>
            <a:xfrm>
              <a:off x="14992350" y="1526722"/>
              <a:ext cx="1117229" cy="2891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𝑐𝑜𝑛</m:t>
                    </m:r>
                    <m:r>
                      <a:rPr lang="es-MX" sz="1100" b="0" i="1">
                        <a:latin typeface="Cambria Math" panose="02040503050406030204" pitchFamily="18" charset="0"/>
                      </a:rPr>
                      <m:t> </m:t>
                    </m:r>
                    <m:r>
                      <a:rPr lang="es-MX" sz="1100" b="0" i="1">
                        <a:latin typeface="Cambria Math" panose="02040503050406030204" pitchFamily="18" charset="0"/>
                      </a:rPr>
                      <m:t>𝐶𝑅</m:t>
                    </m:r>
                    <m:r>
                      <a:rPr lang="es-MX" sz="1100" b="0" i="1">
                        <a:latin typeface="Cambria Math" panose="02040503050406030204" pitchFamily="18" charset="0"/>
                      </a:rPr>
                      <m:t> =1 − </m:t>
                    </m:r>
                    <m:f>
                      <m:fPr>
                        <m:ctrlPr>
                          <a:rPr lang="es-MX" sz="1100" b="0" i="1">
                            <a:latin typeface="Cambria Math" panose="02040503050406030204" pitchFamily="18" charset="0"/>
                          </a:rPr>
                        </m:ctrlPr>
                      </m:fPr>
                      <m:num>
                        <m:r>
                          <a:rPr lang="es-MX" sz="1100" b="0" i="1">
                            <a:latin typeface="Cambria Math" panose="02040503050406030204" pitchFamily="18" charset="0"/>
                          </a:rPr>
                          <m:t>𝑣</m:t>
                        </m:r>
                      </m:num>
                      <m:den>
                        <m:r>
                          <a:rPr lang="es-MX" sz="1100" b="0" i="1">
                            <a:latin typeface="Cambria Math" panose="02040503050406030204" pitchFamily="18" charset="0"/>
                          </a:rPr>
                          <m:t>𝑃</m:t>
                        </m:r>
                      </m:den>
                    </m:f>
                  </m:oMath>
                </m:oMathPara>
              </a14:m>
              <a:endParaRPr lang="es-MX" sz="1100"/>
            </a:p>
          </xdr:txBody>
        </xdr:sp>
      </mc:Choice>
      <mc:Fallback>
        <xdr:sp macro="" textlink="">
          <xdr:nvSpPr>
            <xdr:cNvPr id="12" name="CuadroTexto 11">
              <a:extLst>
                <a:ext uri="{FF2B5EF4-FFF2-40B4-BE49-F238E27FC236}">
                  <a16:creationId xmlns:a16="http://schemas.microsoft.com/office/drawing/2014/main" xmlns:a14="http://schemas.microsoft.com/office/drawing/2010/main" xmlns="" id="{35B4A922-FF9A-43DD-818C-7F9415F7F274}"/>
                </a:ext>
              </a:extLst>
            </xdr:cNvPr>
            <xdr:cNvSpPr txBox="1"/>
          </xdr:nvSpPr>
          <xdr:spPr>
            <a:xfrm>
              <a:off x="14992350" y="1526722"/>
              <a:ext cx="1117229" cy="2891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𝑐𝑜𝑛 𝐶𝑅 =1 −  𝑣/𝑃</a:t>
              </a:r>
              <a:endParaRPr lang="es-MX" sz="1100"/>
            </a:p>
          </xdr:txBody>
        </xdr:sp>
      </mc:Fallback>
    </mc:AlternateContent>
    <xdr:clientData/>
  </xdr:oneCellAnchor>
  <xdr:oneCellAnchor>
    <xdr:from>
      <xdr:col>14</xdr:col>
      <xdr:colOff>249011</xdr:colOff>
      <xdr:row>5</xdr:row>
      <xdr:rowOff>43542</xdr:rowOff>
    </xdr:from>
    <xdr:ext cx="962443" cy="172227"/>
    <mc:AlternateContent xmlns:mc="http://schemas.openxmlformats.org/markup-compatibility/2006">
      <mc:Choice xmlns:a14="http://schemas.microsoft.com/office/drawing/2010/main" Requires="a14">
        <xdr:sp macro="" textlink="">
          <xdr:nvSpPr>
            <xdr:cNvPr id="13" name="CuadroTexto 12">
              <a:extLst>
                <a:ext uri="{FF2B5EF4-FFF2-40B4-BE49-F238E27FC236}">
                  <a16:creationId xmlns:a16="http://schemas.microsoft.com/office/drawing/2014/main" xmlns="" id="{9590D66C-BA26-45FE-808C-B6DFD92B10B8}"/>
                </a:ext>
              </a:extLst>
            </xdr:cNvPr>
            <xdr:cNvSpPr txBox="1"/>
          </xdr:nvSpPr>
          <xdr:spPr>
            <a:xfrm>
              <a:off x="15050861" y="976992"/>
              <a:ext cx="962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𝑐𝑜𝑛</m:t>
                    </m:r>
                    <m:r>
                      <a:rPr lang="es-MX" sz="1100" b="0" i="1">
                        <a:latin typeface="Cambria Math" panose="02040503050406030204" pitchFamily="18" charset="0"/>
                      </a:rPr>
                      <m:t> </m:t>
                    </m:r>
                    <m:r>
                      <a:rPr lang="es-MX" sz="1100" b="0" i="1">
                        <a:latin typeface="Cambria Math" panose="02040503050406030204" pitchFamily="18" charset="0"/>
                      </a:rPr>
                      <m:t>𝐶</m:t>
                    </m:r>
                    <m:r>
                      <a:rPr lang="es-MX" sz="1100" b="0" i="1">
                        <a:latin typeface="Cambria Math" panose="02040503050406030204" pitchFamily="18" charset="0"/>
                      </a:rPr>
                      <m:t> =</m:t>
                    </m:r>
                    <m:r>
                      <a:rPr lang="es-MX" sz="1100" b="0" i="1">
                        <a:latin typeface="Cambria Math" panose="02040503050406030204" pitchFamily="18" charset="0"/>
                      </a:rPr>
                      <m:t>𝑃</m:t>
                    </m:r>
                    <m:r>
                      <a:rPr lang="es-MX" sz="1100" b="0" i="1">
                        <a:latin typeface="Cambria Math" panose="02040503050406030204" pitchFamily="18" charset="0"/>
                      </a:rPr>
                      <m:t> −</m:t>
                    </m:r>
                    <m:r>
                      <a:rPr lang="es-MX" sz="1100" b="0" i="1">
                        <a:latin typeface="Cambria Math" panose="02040503050406030204" pitchFamily="18" charset="0"/>
                      </a:rPr>
                      <m:t>𝑣</m:t>
                    </m:r>
                  </m:oMath>
                </m:oMathPara>
              </a14:m>
              <a:endParaRPr lang="es-MX" sz="1100"/>
            </a:p>
          </xdr:txBody>
        </xdr:sp>
      </mc:Choice>
      <mc:Fallback>
        <xdr:sp macro="" textlink="">
          <xdr:nvSpPr>
            <xdr:cNvPr id="13" name="CuadroTexto 12">
              <a:extLst>
                <a:ext uri="{FF2B5EF4-FFF2-40B4-BE49-F238E27FC236}">
                  <a16:creationId xmlns:a16="http://schemas.microsoft.com/office/drawing/2014/main" xmlns:a14="http://schemas.microsoft.com/office/drawing/2010/main" xmlns="" id="{9590D66C-BA26-45FE-808C-B6DFD92B10B8}"/>
                </a:ext>
              </a:extLst>
            </xdr:cNvPr>
            <xdr:cNvSpPr txBox="1"/>
          </xdr:nvSpPr>
          <xdr:spPr>
            <a:xfrm>
              <a:off x="15050861" y="976992"/>
              <a:ext cx="962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𝑐𝑜𝑛 𝐶 =𝑃 −𝑣</a:t>
              </a:r>
              <a:endParaRPr lang="es-MX" sz="1100"/>
            </a:p>
          </xdr:txBody>
        </xdr:sp>
      </mc:Fallback>
    </mc:AlternateContent>
    <xdr:clientData/>
  </xdr:oneCellAnchor>
  <xdr:oneCellAnchor>
    <xdr:from>
      <xdr:col>1</xdr:col>
      <xdr:colOff>166007</xdr:colOff>
      <xdr:row>12</xdr:row>
      <xdr:rowOff>182336</xdr:rowOff>
    </xdr:from>
    <xdr:ext cx="529183" cy="316946"/>
    <mc:AlternateContent xmlns:mc="http://schemas.openxmlformats.org/markup-compatibility/2006">
      <mc:Choice xmlns:a14="http://schemas.microsoft.com/office/drawing/2010/main" Requires="a14">
        <xdr:sp macro="" textlink="">
          <xdr:nvSpPr>
            <xdr:cNvPr id="14" name="CuadroTexto 13">
              <a:extLst>
                <a:ext uri="{FF2B5EF4-FFF2-40B4-BE49-F238E27FC236}">
                  <a16:creationId xmlns:a16="http://schemas.microsoft.com/office/drawing/2014/main" xmlns="" id="{4B90BE7C-44DE-4A77-A6FB-04067C6BE3A8}"/>
                </a:ext>
              </a:extLst>
            </xdr:cNvPr>
            <xdr:cNvSpPr txBox="1"/>
          </xdr:nvSpPr>
          <xdr:spPr>
            <a:xfrm>
              <a:off x="928007" y="2477861"/>
              <a:ext cx="529183" cy="3169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𝑄</m:t>
                    </m:r>
                    <m:r>
                      <a:rPr lang="es-MX" sz="1100" b="0" i="1">
                        <a:latin typeface="Cambria Math" panose="02040503050406030204" pitchFamily="18" charset="0"/>
                      </a:rPr>
                      <m:t>∗ = </m:t>
                    </m:r>
                    <m:f>
                      <m:fPr>
                        <m:ctrlPr>
                          <a:rPr lang="es-MX" sz="1100" b="0" i="1">
                            <a:latin typeface="Cambria Math" panose="02040503050406030204" pitchFamily="18" charset="0"/>
                          </a:rPr>
                        </m:ctrlPr>
                      </m:fPr>
                      <m:num>
                        <m:r>
                          <a:rPr lang="es-MX" sz="1100" b="0" i="1">
                            <a:latin typeface="Cambria Math" panose="02040503050406030204" pitchFamily="18" charset="0"/>
                          </a:rPr>
                          <m:t>𝐹</m:t>
                        </m:r>
                      </m:num>
                      <m:den>
                        <m:r>
                          <a:rPr lang="es-MX" sz="1100" b="0" i="1">
                            <a:latin typeface="Cambria Math" panose="02040503050406030204" pitchFamily="18" charset="0"/>
                          </a:rPr>
                          <m:t>𝐶</m:t>
                        </m:r>
                      </m:den>
                    </m:f>
                  </m:oMath>
                </m:oMathPara>
              </a14:m>
              <a:endParaRPr lang="es-MX" sz="1100"/>
            </a:p>
          </xdr:txBody>
        </xdr:sp>
      </mc:Choice>
      <mc:Fallback>
        <xdr:sp macro="" textlink="">
          <xdr:nvSpPr>
            <xdr:cNvPr id="14" name="CuadroTexto 13">
              <a:extLst>
                <a:ext uri="{FF2B5EF4-FFF2-40B4-BE49-F238E27FC236}">
                  <a16:creationId xmlns:a16="http://schemas.microsoft.com/office/drawing/2014/main" xmlns:a14="http://schemas.microsoft.com/office/drawing/2010/main" xmlns="" id="{4B90BE7C-44DE-4A77-A6FB-04067C6BE3A8}"/>
                </a:ext>
              </a:extLst>
            </xdr:cNvPr>
            <xdr:cNvSpPr txBox="1"/>
          </xdr:nvSpPr>
          <xdr:spPr>
            <a:xfrm>
              <a:off x="928007" y="2477861"/>
              <a:ext cx="529183" cy="3169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𝑄∗ =  𝐹/𝐶</a:t>
              </a:r>
              <a:endParaRPr lang="es-MX" sz="1100"/>
            </a:p>
          </xdr:txBody>
        </xdr:sp>
      </mc:Fallback>
    </mc:AlternateContent>
    <xdr:clientData/>
  </xdr:oneCellAnchor>
  <xdr:oneCellAnchor>
    <xdr:from>
      <xdr:col>1</xdr:col>
      <xdr:colOff>88447</xdr:colOff>
      <xdr:row>15</xdr:row>
      <xdr:rowOff>195943</xdr:rowOff>
    </xdr:from>
    <xdr:ext cx="723900" cy="316946"/>
    <mc:AlternateContent xmlns:mc="http://schemas.openxmlformats.org/markup-compatibility/2006">
      <mc:Choice xmlns:a14="http://schemas.microsoft.com/office/drawing/2010/main" Requires="a14">
        <xdr:sp macro="" textlink="">
          <xdr:nvSpPr>
            <xdr:cNvPr id="15" name="CuadroTexto 14">
              <a:extLst>
                <a:ext uri="{FF2B5EF4-FFF2-40B4-BE49-F238E27FC236}">
                  <a16:creationId xmlns:a16="http://schemas.microsoft.com/office/drawing/2014/main" xmlns="" id="{C5CCFC90-851E-415C-97A6-B38BD29E7215}"/>
                </a:ext>
              </a:extLst>
            </xdr:cNvPr>
            <xdr:cNvSpPr txBox="1"/>
          </xdr:nvSpPr>
          <xdr:spPr>
            <a:xfrm>
              <a:off x="850447" y="3062968"/>
              <a:ext cx="723900" cy="3169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𝑇𝑅</m:t>
                    </m:r>
                    <m:r>
                      <a:rPr lang="es-MX" sz="1100" b="0" i="1">
                        <a:latin typeface="Cambria Math" panose="02040503050406030204" pitchFamily="18" charset="0"/>
                      </a:rPr>
                      <m:t>∗ = </m:t>
                    </m:r>
                    <m:f>
                      <m:fPr>
                        <m:ctrlPr>
                          <a:rPr lang="es-MX" sz="1100" b="0" i="1">
                            <a:latin typeface="Cambria Math" panose="02040503050406030204" pitchFamily="18" charset="0"/>
                          </a:rPr>
                        </m:ctrlPr>
                      </m:fPr>
                      <m:num>
                        <m:r>
                          <a:rPr lang="es-MX" sz="1100" b="0" i="1">
                            <a:latin typeface="Cambria Math" panose="02040503050406030204" pitchFamily="18" charset="0"/>
                          </a:rPr>
                          <m:t>𝐹</m:t>
                        </m:r>
                      </m:num>
                      <m:den>
                        <m:r>
                          <a:rPr lang="es-MX" sz="1100" b="0" i="1">
                            <a:latin typeface="Cambria Math" panose="02040503050406030204" pitchFamily="18" charset="0"/>
                          </a:rPr>
                          <m:t>𝐶𝑅</m:t>
                        </m:r>
                      </m:den>
                    </m:f>
                  </m:oMath>
                </m:oMathPara>
              </a14:m>
              <a:endParaRPr lang="es-MX" sz="1100"/>
            </a:p>
          </xdr:txBody>
        </xdr:sp>
      </mc:Choice>
      <mc:Fallback>
        <xdr:sp macro="" textlink="">
          <xdr:nvSpPr>
            <xdr:cNvPr id="15" name="CuadroTexto 14">
              <a:extLst>
                <a:ext uri="{FF2B5EF4-FFF2-40B4-BE49-F238E27FC236}">
                  <a16:creationId xmlns:a16="http://schemas.microsoft.com/office/drawing/2014/main" xmlns:a14="http://schemas.microsoft.com/office/drawing/2010/main" xmlns="" id="{C5CCFC90-851E-415C-97A6-B38BD29E7215}"/>
                </a:ext>
              </a:extLst>
            </xdr:cNvPr>
            <xdr:cNvSpPr txBox="1"/>
          </xdr:nvSpPr>
          <xdr:spPr>
            <a:xfrm>
              <a:off x="850447" y="3062968"/>
              <a:ext cx="723900" cy="3169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𝑇𝑅∗ =  𝐹/𝐶𝑅</a:t>
              </a:r>
              <a:endParaRPr lang="es-MX" sz="1100"/>
            </a:p>
          </xdr:txBody>
        </xdr:sp>
      </mc:Fallback>
    </mc:AlternateContent>
    <xdr:clientData/>
  </xdr:oneCellAnchor>
  <xdr:oneCellAnchor>
    <xdr:from>
      <xdr:col>2</xdr:col>
      <xdr:colOff>190500</xdr:colOff>
      <xdr:row>16</xdr:row>
      <xdr:rowOff>12247</xdr:rowOff>
    </xdr:from>
    <xdr:ext cx="1117229" cy="289118"/>
    <mc:AlternateContent xmlns:mc="http://schemas.openxmlformats.org/markup-compatibility/2006">
      <mc:Choice xmlns:a14="http://schemas.microsoft.com/office/drawing/2010/main" Requires="a14">
        <xdr:sp macro="" textlink="">
          <xdr:nvSpPr>
            <xdr:cNvPr id="16" name="CuadroTexto 15">
              <a:extLst>
                <a:ext uri="{FF2B5EF4-FFF2-40B4-BE49-F238E27FC236}">
                  <a16:creationId xmlns:a16="http://schemas.microsoft.com/office/drawing/2014/main" xmlns="" id="{85780FBC-FC94-4321-BAEE-1A36186896DC}"/>
                </a:ext>
              </a:extLst>
            </xdr:cNvPr>
            <xdr:cNvSpPr txBox="1"/>
          </xdr:nvSpPr>
          <xdr:spPr>
            <a:xfrm>
              <a:off x="1866900" y="3079297"/>
              <a:ext cx="1117229" cy="2891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𝑐𝑜𝑛</m:t>
                    </m:r>
                    <m:r>
                      <a:rPr lang="es-MX" sz="1100" b="0" i="1">
                        <a:latin typeface="Cambria Math" panose="02040503050406030204" pitchFamily="18" charset="0"/>
                      </a:rPr>
                      <m:t> </m:t>
                    </m:r>
                    <m:r>
                      <a:rPr lang="es-MX" sz="1100" b="0" i="1">
                        <a:latin typeface="Cambria Math" panose="02040503050406030204" pitchFamily="18" charset="0"/>
                      </a:rPr>
                      <m:t>𝐶𝑅</m:t>
                    </m:r>
                    <m:r>
                      <a:rPr lang="es-MX" sz="1100" b="0" i="1">
                        <a:latin typeface="Cambria Math" panose="02040503050406030204" pitchFamily="18" charset="0"/>
                      </a:rPr>
                      <m:t> =1 − </m:t>
                    </m:r>
                    <m:f>
                      <m:fPr>
                        <m:ctrlPr>
                          <a:rPr lang="es-MX" sz="1100" b="0" i="1">
                            <a:latin typeface="Cambria Math" panose="02040503050406030204" pitchFamily="18" charset="0"/>
                          </a:rPr>
                        </m:ctrlPr>
                      </m:fPr>
                      <m:num>
                        <m:r>
                          <a:rPr lang="es-MX" sz="1100" b="0" i="1">
                            <a:latin typeface="Cambria Math" panose="02040503050406030204" pitchFamily="18" charset="0"/>
                          </a:rPr>
                          <m:t>𝑣</m:t>
                        </m:r>
                      </m:num>
                      <m:den>
                        <m:r>
                          <a:rPr lang="es-MX" sz="1100" b="0" i="1">
                            <a:latin typeface="Cambria Math" panose="02040503050406030204" pitchFamily="18" charset="0"/>
                          </a:rPr>
                          <m:t>𝑃</m:t>
                        </m:r>
                      </m:den>
                    </m:f>
                  </m:oMath>
                </m:oMathPara>
              </a14:m>
              <a:endParaRPr lang="es-MX" sz="1100"/>
            </a:p>
          </xdr:txBody>
        </xdr:sp>
      </mc:Choice>
      <mc:Fallback>
        <xdr:sp macro="" textlink="">
          <xdr:nvSpPr>
            <xdr:cNvPr id="16" name="CuadroTexto 15">
              <a:extLst>
                <a:ext uri="{FF2B5EF4-FFF2-40B4-BE49-F238E27FC236}">
                  <a16:creationId xmlns:a16="http://schemas.microsoft.com/office/drawing/2014/main" xmlns:a14="http://schemas.microsoft.com/office/drawing/2010/main" xmlns="" id="{85780FBC-FC94-4321-BAEE-1A36186896DC}"/>
                </a:ext>
              </a:extLst>
            </xdr:cNvPr>
            <xdr:cNvSpPr txBox="1"/>
          </xdr:nvSpPr>
          <xdr:spPr>
            <a:xfrm>
              <a:off x="1866900" y="3079297"/>
              <a:ext cx="1117229" cy="2891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𝑐𝑜𝑛 𝐶𝑅 =1 −  𝑣/𝑃</a:t>
              </a:r>
              <a:endParaRPr lang="es-MX" sz="1100"/>
            </a:p>
          </xdr:txBody>
        </xdr:sp>
      </mc:Fallback>
    </mc:AlternateContent>
    <xdr:clientData/>
  </xdr:oneCellAnchor>
  <xdr:oneCellAnchor>
    <xdr:from>
      <xdr:col>2</xdr:col>
      <xdr:colOff>249011</xdr:colOff>
      <xdr:row>13</xdr:row>
      <xdr:rowOff>43542</xdr:rowOff>
    </xdr:from>
    <xdr:ext cx="962443" cy="172227"/>
    <mc:AlternateContent xmlns:mc="http://schemas.openxmlformats.org/markup-compatibility/2006">
      <mc:Choice xmlns:a14="http://schemas.microsoft.com/office/drawing/2010/main" Requires="a14">
        <xdr:sp macro="" textlink="">
          <xdr:nvSpPr>
            <xdr:cNvPr id="17" name="CuadroTexto 16">
              <a:extLst>
                <a:ext uri="{FF2B5EF4-FFF2-40B4-BE49-F238E27FC236}">
                  <a16:creationId xmlns:a16="http://schemas.microsoft.com/office/drawing/2014/main" xmlns="" id="{A6FB0ABD-8E35-40B1-8955-A516BC2B867E}"/>
                </a:ext>
              </a:extLst>
            </xdr:cNvPr>
            <xdr:cNvSpPr txBox="1"/>
          </xdr:nvSpPr>
          <xdr:spPr>
            <a:xfrm>
              <a:off x="1925411" y="2529567"/>
              <a:ext cx="962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𝑐𝑜𝑛</m:t>
                    </m:r>
                    <m:r>
                      <a:rPr lang="es-MX" sz="1100" b="0" i="1">
                        <a:latin typeface="Cambria Math" panose="02040503050406030204" pitchFamily="18" charset="0"/>
                      </a:rPr>
                      <m:t> </m:t>
                    </m:r>
                    <m:r>
                      <a:rPr lang="es-MX" sz="1100" b="0" i="1">
                        <a:latin typeface="Cambria Math" panose="02040503050406030204" pitchFamily="18" charset="0"/>
                      </a:rPr>
                      <m:t>𝐶</m:t>
                    </m:r>
                    <m:r>
                      <a:rPr lang="es-MX" sz="1100" b="0" i="1">
                        <a:latin typeface="Cambria Math" panose="02040503050406030204" pitchFamily="18" charset="0"/>
                      </a:rPr>
                      <m:t> =</m:t>
                    </m:r>
                    <m:r>
                      <a:rPr lang="es-MX" sz="1100" b="0" i="1">
                        <a:latin typeface="Cambria Math" panose="02040503050406030204" pitchFamily="18" charset="0"/>
                      </a:rPr>
                      <m:t>𝑃</m:t>
                    </m:r>
                    <m:r>
                      <a:rPr lang="es-MX" sz="1100" b="0" i="1">
                        <a:latin typeface="Cambria Math" panose="02040503050406030204" pitchFamily="18" charset="0"/>
                      </a:rPr>
                      <m:t> −</m:t>
                    </m:r>
                    <m:r>
                      <a:rPr lang="es-MX" sz="1100" b="0" i="1">
                        <a:latin typeface="Cambria Math" panose="02040503050406030204" pitchFamily="18" charset="0"/>
                      </a:rPr>
                      <m:t>𝑣</m:t>
                    </m:r>
                  </m:oMath>
                </m:oMathPara>
              </a14:m>
              <a:endParaRPr lang="es-MX" sz="1100"/>
            </a:p>
          </xdr:txBody>
        </xdr:sp>
      </mc:Choice>
      <mc:Fallback>
        <xdr:sp macro="" textlink="">
          <xdr:nvSpPr>
            <xdr:cNvPr id="17" name="CuadroTexto 16">
              <a:extLst>
                <a:ext uri="{FF2B5EF4-FFF2-40B4-BE49-F238E27FC236}">
                  <a16:creationId xmlns:a16="http://schemas.microsoft.com/office/drawing/2014/main" xmlns:a14="http://schemas.microsoft.com/office/drawing/2010/main" xmlns="" id="{A6FB0ABD-8E35-40B1-8955-A516BC2B867E}"/>
                </a:ext>
              </a:extLst>
            </xdr:cNvPr>
            <xdr:cNvSpPr txBox="1"/>
          </xdr:nvSpPr>
          <xdr:spPr>
            <a:xfrm>
              <a:off x="1925411" y="2529567"/>
              <a:ext cx="962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𝑐𝑜𝑛 𝐶 =𝑃 −𝑣</a:t>
              </a:r>
              <a:endParaRPr lang="es-MX" sz="1100"/>
            </a:p>
          </xdr:txBody>
        </xdr:sp>
      </mc:Fallback>
    </mc:AlternateContent>
    <xdr:clientData/>
  </xdr:oneCellAnchor>
  <xdr:oneCellAnchor>
    <xdr:from>
      <xdr:col>7</xdr:col>
      <xdr:colOff>166007</xdr:colOff>
      <xdr:row>12</xdr:row>
      <xdr:rowOff>182336</xdr:rowOff>
    </xdr:from>
    <xdr:ext cx="529183" cy="316946"/>
    <mc:AlternateContent xmlns:mc="http://schemas.openxmlformats.org/markup-compatibility/2006">
      <mc:Choice xmlns:a14="http://schemas.microsoft.com/office/drawing/2010/main" Requires="a14">
        <xdr:sp macro="" textlink="">
          <xdr:nvSpPr>
            <xdr:cNvPr id="18" name="CuadroTexto 17">
              <a:extLst>
                <a:ext uri="{FF2B5EF4-FFF2-40B4-BE49-F238E27FC236}">
                  <a16:creationId xmlns:a16="http://schemas.microsoft.com/office/drawing/2014/main" xmlns="" id="{B5FD4E9A-FE0A-4E70-ADD8-18012290D97E}"/>
                </a:ext>
              </a:extLst>
            </xdr:cNvPr>
            <xdr:cNvSpPr txBox="1"/>
          </xdr:nvSpPr>
          <xdr:spPr>
            <a:xfrm>
              <a:off x="7833632" y="2477861"/>
              <a:ext cx="529183" cy="3169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𝑄</m:t>
                    </m:r>
                    <m:r>
                      <a:rPr lang="es-MX" sz="1100" b="0" i="1">
                        <a:latin typeface="Cambria Math" panose="02040503050406030204" pitchFamily="18" charset="0"/>
                      </a:rPr>
                      <m:t>∗ = </m:t>
                    </m:r>
                    <m:f>
                      <m:fPr>
                        <m:ctrlPr>
                          <a:rPr lang="es-MX" sz="1100" b="0" i="1">
                            <a:latin typeface="Cambria Math" panose="02040503050406030204" pitchFamily="18" charset="0"/>
                          </a:rPr>
                        </m:ctrlPr>
                      </m:fPr>
                      <m:num>
                        <m:r>
                          <a:rPr lang="es-MX" sz="1100" b="0" i="1">
                            <a:latin typeface="Cambria Math" panose="02040503050406030204" pitchFamily="18" charset="0"/>
                          </a:rPr>
                          <m:t>𝐹</m:t>
                        </m:r>
                      </m:num>
                      <m:den>
                        <m:r>
                          <a:rPr lang="es-MX" sz="1100" b="0" i="1">
                            <a:latin typeface="Cambria Math" panose="02040503050406030204" pitchFamily="18" charset="0"/>
                          </a:rPr>
                          <m:t>𝐶</m:t>
                        </m:r>
                      </m:den>
                    </m:f>
                  </m:oMath>
                </m:oMathPara>
              </a14:m>
              <a:endParaRPr lang="es-MX" sz="1100"/>
            </a:p>
          </xdr:txBody>
        </xdr:sp>
      </mc:Choice>
      <mc:Fallback>
        <xdr:sp macro="" textlink="">
          <xdr:nvSpPr>
            <xdr:cNvPr id="18" name="CuadroTexto 17">
              <a:extLst>
                <a:ext uri="{FF2B5EF4-FFF2-40B4-BE49-F238E27FC236}">
                  <a16:creationId xmlns:a16="http://schemas.microsoft.com/office/drawing/2014/main" xmlns:a14="http://schemas.microsoft.com/office/drawing/2010/main" xmlns="" id="{B5FD4E9A-FE0A-4E70-ADD8-18012290D97E}"/>
                </a:ext>
              </a:extLst>
            </xdr:cNvPr>
            <xdr:cNvSpPr txBox="1"/>
          </xdr:nvSpPr>
          <xdr:spPr>
            <a:xfrm>
              <a:off x="7833632" y="2477861"/>
              <a:ext cx="529183" cy="3169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𝑄∗ =  𝐹/𝐶</a:t>
              </a:r>
              <a:endParaRPr lang="es-MX" sz="1100"/>
            </a:p>
          </xdr:txBody>
        </xdr:sp>
      </mc:Fallback>
    </mc:AlternateContent>
    <xdr:clientData/>
  </xdr:oneCellAnchor>
  <xdr:oneCellAnchor>
    <xdr:from>
      <xdr:col>7</xdr:col>
      <xdr:colOff>88447</xdr:colOff>
      <xdr:row>15</xdr:row>
      <xdr:rowOff>195943</xdr:rowOff>
    </xdr:from>
    <xdr:ext cx="723900" cy="316946"/>
    <mc:AlternateContent xmlns:mc="http://schemas.openxmlformats.org/markup-compatibility/2006">
      <mc:Choice xmlns:a14="http://schemas.microsoft.com/office/drawing/2010/main" Requires="a14">
        <xdr:sp macro="" textlink="">
          <xdr:nvSpPr>
            <xdr:cNvPr id="19" name="CuadroTexto 18">
              <a:extLst>
                <a:ext uri="{FF2B5EF4-FFF2-40B4-BE49-F238E27FC236}">
                  <a16:creationId xmlns:a16="http://schemas.microsoft.com/office/drawing/2014/main" xmlns="" id="{EA02CFA6-B829-476E-BBBE-CCE924525436}"/>
                </a:ext>
              </a:extLst>
            </xdr:cNvPr>
            <xdr:cNvSpPr txBox="1"/>
          </xdr:nvSpPr>
          <xdr:spPr>
            <a:xfrm>
              <a:off x="7756072" y="3062968"/>
              <a:ext cx="723900" cy="3169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𝑇𝑅</m:t>
                    </m:r>
                    <m:r>
                      <a:rPr lang="es-MX" sz="1100" b="0" i="1">
                        <a:latin typeface="Cambria Math" panose="02040503050406030204" pitchFamily="18" charset="0"/>
                      </a:rPr>
                      <m:t>∗ = </m:t>
                    </m:r>
                    <m:f>
                      <m:fPr>
                        <m:ctrlPr>
                          <a:rPr lang="es-MX" sz="1100" b="0" i="1">
                            <a:latin typeface="Cambria Math" panose="02040503050406030204" pitchFamily="18" charset="0"/>
                          </a:rPr>
                        </m:ctrlPr>
                      </m:fPr>
                      <m:num>
                        <m:r>
                          <a:rPr lang="es-MX" sz="1100" b="0" i="1">
                            <a:latin typeface="Cambria Math" panose="02040503050406030204" pitchFamily="18" charset="0"/>
                          </a:rPr>
                          <m:t>𝐹</m:t>
                        </m:r>
                      </m:num>
                      <m:den>
                        <m:r>
                          <a:rPr lang="es-MX" sz="1100" b="0" i="1">
                            <a:latin typeface="Cambria Math" panose="02040503050406030204" pitchFamily="18" charset="0"/>
                          </a:rPr>
                          <m:t>𝐶𝑅</m:t>
                        </m:r>
                      </m:den>
                    </m:f>
                  </m:oMath>
                </m:oMathPara>
              </a14:m>
              <a:endParaRPr lang="es-MX" sz="1100"/>
            </a:p>
          </xdr:txBody>
        </xdr:sp>
      </mc:Choice>
      <mc:Fallback>
        <xdr:sp macro="" textlink="">
          <xdr:nvSpPr>
            <xdr:cNvPr id="19" name="CuadroTexto 18">
              <a:extLst>
                <a:ext uri="{FF2B5EF4-FFF2-40B4-BE49-F238E27FC236}">
                  <a16:creationId xmlns:a16="http://schemas.microsoft.com/office/drawing/2014/main" xmlns:a14="http://schemas.microsoft.com/office/drawing/2010/main" xmlns="" id="{EA02CFA6-B829-476E-BBBE-CCE924525436}"/>
                </a:ext>
              </a:extLst>
            </xdr:cNvPr>
            <xdr:cNvSpPr txBox="1"/>
          </xdr:nvSpPr>
          <xdr:spPr>
            <a:xfrm>
              <a:off x="7756072" y="3062968"/>
              <a:ext cx="723900" cy="3169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𝑇𝑅∗ =  𝐹/𝐶𝑅</a:t>
              </a:r>
              <a:endParaRPr lang="es-MX" sz="1100"/>
            </a:p>
          </xdr:txBody>
        </xdr:sp>
      </mc:Fallback>
    </mc:AlternateContent>
    <xdr:clientData/>
  </xdr:oneCellAnchor>
  <xdr:oneCellAnchor>
    <xdr:from>
      <xdr:col>8</xdr:col>
      <xdr:colOff>190500</xdr:colOff>
      <xdr:row>16</xdr:row>
      <xdr:rowOff>12247</xdr:rowOff>
    </xdr:from>
    <xdr:ext cx="1117229" cy="289118"/>
    <mc:AlternateContent xmlns:mc="http://schemas.openxmlformats.org/markup-compatibility/2006">
      <mc:Choice xmlns:a14="http://schemas.microsoft.com/office/drawing/2010/main" Requires="a14">
        <xdr:sp macro="" textlink="">
          <xdr:nvSpPr>
            <xdr:cNvPr id="20" name="CuadroTexto 19">
              <a:extLst>
                <a:ext uri="{FF2B5EF4-FFF2-40B4-BE49-F238E27FC236}">
                  <a16:creationId xmlns:a16="http://schemas.microsoft.com/office/drawing/2014/main" xmlns="" id="{9070A240-2CB2-4CE9-8CA1-84D3ADCF6AB3}"/>
                </a:ext>
              </a:extLst>
            </xdr:cNvPr>
            <xdr:cNvSpPr txBox="1"/>
          </xdr:nvSpPr>
          <xdr:spPr>
            <a:xfrm>
              <a:off x="8963025" y="3079297"/>
              <a:ext cx="1117229" cy="2891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𝑐𝑜𝑛</m:t>
                    </m:r>
                    <m:r>
                      <a:rPr lang="es-MX" sz="1100" b="0" i="1">
                        <a:latin typeface="Cambria Math" panose="02040503050406030204" pitchFamily="18" charset="0"/>
                      </a:rPr>
                      <m:t> </m:t>
                    </m:r>
                    <m:r>
                      <a:rPr lang="es-MX" sz="1100" b="0" i="1">
                        <a:latin typeface="Cambria Math" panose="02040503050406030204" pitchFamily="18" charset="0"/>
                      </a:rPr>
                      <m:t>𝐶𝑅</m:t>
                    </m:r>
                    <m:r>
                      <a:rPr lang="es-MX" sz="1100" b="0" i="1">
                        <a:latin typeface="Cambria Math" panose="02040503050406030204" pitchFamily="18" charset="0"/>
                      </a:rPr>
                      <m:t> =1 − </m:t>
                    </m:r>
                    <m:f>
                      <m:fPr>
                        <m:ctrlPr>
                          <a:rPr lang="es-MX" sz="1100" b="0" i="1">
                            <a:latin typeface="Cambria Math" panose="02040503050406030204" pitchFamily="18" charset="0"/>
                          </a:rPr>
                        </m:ctrlPr>
                      </m:fPr>
                      <m:num>
                        <m:r>
                          <a:rPr lang="es-MX" sz="1100" b="0" i="1">
                            <a:latin typeface="Cambria Math" panose="02040503050406030204" pitchFamily="18" charset="0"/>
                          </a:rPr>
                          <m:t>𝑣</m:t>
                        </m:r>
                      </m:num>
                      <m:den>
                        <m:r>
                          <a:rPr lang="es-MX" sz="1100" b="0" i="1">
                            <a:latin typeface="Cambria Math" panose="02040503050406030204" pitchFamily="18" charset="0"/>
                          </a:rPr>
                          <m:t>𝑃</m:t>
                        </m:r>
                      </m:den>
                    </m:f>
                  </m:oMath>
                </m:oMathPara>
              </a14:m>
              <a:endParaRPr lang="es-MX" sz="1100"/>
            </a:p>
          </xdr:txBody>
        </xdr:sp>
      </mc:Choice>
      <mc:Fallback>
        <xdr:sp macro="" textlink="">
          <xdr:nvSpPr>
            <xdr:cNvPr id="20" name="CuadroTexto 19">
              <a:extLst>
                <a:ext uri="{FF2B5EF4-FFF2-40B4-BE49-F238E27FC236}">
                  <a16:creationId xmlns:a16="http://schemas.microsoft.com/office/drawing/2014/main" xmlns:a14="http://schemas.microsoft.com/office/drawing/2010/main" xmlns="" id="{9070A240-2CB2-4CE9-8CA1-84D3ADCF6AB3}"/>
                </a:ext>
              </a:extLst>
            </xdr:cNvPr>
            <xdr:cNvSpPr txBox="1"/>
          </xdr:nvSpPr>
          <xdr:spPr>
            <a:xfrm>
              <a:off x="8963025" y="3079297"/>
              <a:ext cx="1117229" cy="2891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𝑐𝑜𝑛 𝐶𝑅 =1 −  𝑣/𝑃</a:t>
              </a:r>
              <a:endParaRPr lang="es-MX" sz="1100"/>
            </a:p>
          </xdr:txBody>
        </xdr:sp>
      </mc:Fallback>
    </mc:AlternateContent>
    <xdr:clientData/>
  </xdr:oneCellAnchor>
  <xdr:oneCellAnchor>
    <xdr:from>
      <xdr:col>8</xdr:col>
      <xdr:colOff>249011</xdr:colOff>
      <xdr:row>13</xdr:row>
      <xdr:rowOff>43542</xdr:rowOff>
    </xdr:from>
    <xdr:ext cx="962443" cy="172227"/>
    <mc:AlternateContent xmlns:mc="http://schemas.openxmlformats.org/markup-compatibility/2006">
      <mc:Choice xmlns:a14="http://schemas.microsoft.com/office/drawing/2010/main" Requires="a14">
        <xdr:sp macro="" textlink="">
          <xdr:nvSpPr>
            <xdr:cNvPr id="21" name="CuadroTexto 20">
              <a:extLst>
                <a:ext uri="{FF2B5EF4-FFF2-40B4-BE49-F238E27FC236}">
                  <a16:creationId xmlns:a16="http://schemas.microsoft.com/office/drawing/2014/main" xmlns="" id="{EDB97EC4-541F-4D53-9302-76E4494602A9}"/>
                </a:ext>
              </a:extLst>
            </xdr:cNvPr>
            <xdr:cNvSpPr txBox="1"/>
          </xdr:nvSpPr>
          <xdr:spPr>
            <a:xfrm>
              <a:off x="9021536" y="2529567"/>
              <a:ext cx="962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𝑐𝑜𝑛</m:t>
                    </m:r>
                    <m:r>
                      <a:rPr lang="es-MX" sz="1100" b="0" i="1">
                        <a:latin typeface="Cambria Math" panose="02040503050406030204" pitchFamily="18" charset="0"/>
                      </a:rPr>
                      <m:t> </m:t>
                    </m:r>
                    <m:r>
                      <a:rPr lang="es-MX" sz="1100" b="0" i="1">
                        <a:latin typeface="Cambria Math" panose="02040503050406030204" pitchFamily="18" charset="0"/>
                      </a:rPr>
                      <m:t>𝐶</m:t>
                    </m:r>
                    <m:r>
                      <a:rPr lang="es-MX" sz="1100" b="0" i="1">
                        <a:latin typeface="Cambria Math" panose="02040503050406030204" pitchFamily="18" charset="0"/>
                      </a:rPr>
                      <m:t> =</m:t>
                    </m:r>
                    <m:r>
                      <a:rPr lang="es-MX" sz="1100" b="0" i="1">
                        <a:latin typeface="Cambria Math" panose="02040503050406030204" pitchFamily="18" charset="0"/>
                      </a:rPr>
                      <m:t>𝑃</m:t>
                    </m:r>
                    <m:r>
                      <a:rPr lang="es-MX" sz="1100" b="0" i="1">
                        <a:latin typeface="Cambria Math" panose="02040503050406030204" pitchFamily="18" charset="0"/>
                      </a:rPr>
                      <m:t> −</m:t>
                    </m:r>
                    <m:r>
                      <a:rPr lang="es-MX" sz="1100" b="0" i="1">
                        <a:latin typeface="Cambria Math" panose="02040503050406030204" pitchFamily="18" charset="0"/>
                      </a:rPr>
                      <m:t>𝑣</m:t>
                    </m:r>
                  </m:oMath>
                </m:oMathPara>
              </a14:m>
              <a:endParaRPr lang="es-MX" sz="1100"/>
            </a:p>
          </xdr:txBody>
        </xdr:sp>
      </mc:Choice>
      <mc:Fallback>
        <xdr:sp macro="" textlink="">
          <xdr:nvSpPr>
            <xdr:cNvPr id="21" name="CuadroTexto 20">
              <a:extLst>
                <a:ext uri="{FF2B5EF4-FFF2-40B4-BE49-F238E27FC236}">
                  <a16:creationId xmlns:a16="http://schemas.microsoft.com/office/drawing/2014/main" xmlns:a14="http://schemas.microsoft.com/office/drawing/2010/main" xmlns="" id="{EDB97EC4-541F-4D53-9302-76E4494602A9}"/>
                </a:ext>
              </a:extLst>
            </xdr:cNvPr>
            <xdr:cNvSpPr txBox="1"/>
          </xdr:nvSpPr>
          <xdr:spPr>
            <a:xfrm>
              <a:off x="9021536" y="2529567"/>
              <a:ext cx="962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𝑐𝑜𝑛 𝐶 =𝑃 −𝑣</a:t>
              </a:r>
              <a:endParaRPr lang="es-MX" sz="1100"/>
            </a:p>
          </xdr:txBody>
        </xdr:sp>
      </mc:Fallback>
    </mc:AlternateContent>
    <xdr:clientData/>
  </xdr:oneCellAnchor>
  <xdr:oneCellAnchor>
    <xdr:from>
      <xdr:col>13</xdr:col>
      <xdr:colOff>166007</xdr:colOff>
      <xdr:row>12</xdr:row>
      <xdr:rowOff>182336</xdr:rowOff>
    </xdr:from>
    <xdr:ext cx="529183" cy="316946"/>
    <mc:AlternateContent xmlns:mc="http://schemas.openxmlformats.org/markup-compatibility/2006">
      <mc:Choice xmlns:a14="http://schemas.microsoft.com/office/drawing/2010/main" Requires="a14">
        <xdr:sp macro="" textlink="">
          <xdr:nvSpPr>
            <xdr:cNvPr id="22" name="CuadroTexto 21">
              <a:extLst>
                <a:ext uri="{FF2B5EF4-FFF2-40B4-BE49-F238E27FC236}">
                  <a16:creationId xmlns:a16="http://schemas.microsoft.com/office/drawing/2014/main" xmlns="" id="{A8E927A8-3117-431A-8B14-8CF28FDB0BAA}"/>
                </a:ext>
              </a:extLst>
            </xdr:cNvPr>
            <xdr:cNvSpPr txBox="1"/>
          </xdr:nvSpPr>
          <xdr:spPr>
            <a:xfrm>
              <a:off x="14148707" y="2477861"/>
              <a:ext cx="529183" cy="3169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𝑄</m:t>
                    </m:r>
                    <m:r>
                      <a:rPr lang="es-MX" sz="1100" b="0" i="1">
                        <a:latin typeface="Cambria Math" panose="02040503050406030204" pitchFamily="18" charset="0"/>
                      </a:rPr>
                      <m:t>∗ = </m:t>
                    </m:r>
                    <m:f>
                      <m:fPr>
                        <m:ctrlPr>
                          <a:rPr lang="es-MX" sz="1100" b="0" i="1">
                            <a:latin typeface="Cambria Math" panose="02040503050406030204" pitchFamily="18" charset="0"/>
                          </a:rPr>
                        </m:ctrlPr>
                      </m:fPr>
                      <m:num>
                        <m:r>
                          <a:rPr lang="es-MX" sz="1100" b="0" i="1">
                            <a:latin typeface="Cambria Math" panose="02040503050406030204" pitchFamily="18" charset="0"/>
                          </a:rPr>
                          <m:t>𝐹</m:t>
                        </m:r>
                      </m:num>
                      <m:den>
                        <m:r>
                          <a:rPr lang="es-MX" sz="1100" b="0" i="1">
                            <a:latin typeface="Cambria Math" panose="02040503050406030204" pitchFamily="18" charset="0"/>
                          </a:rPr>
                          <m:t>𝐶</m:t>
                        </m:r>
                      </m:den>
                    </m:f>
                  </m:oMath>
                </m:oMathPara>
              </a14:m>
              <a:endParaRPr lang="es-MX" sz="1100"/>
            </a:p>
          </xdr:txBody>
        </xdr:sp>
      </mc:Choice>
      <mc:Fallback>
        <xdr:sp macro="" textlink="">
          <xdr:nvSpPr>
            <xdr:cNvPr id="22" name="CuadroTexto 21">
              <a:extLst>
                <a:ext uri="{FF2B5EF4-FFF2-40B4-BE49-F238E27FC236}">
                  <a16:creationId xmlns:a16="http://schemas.microsoft.com/office/drawing/2014/main" xmlns:a14="http://schemas.microsoft.com/office/drawing/2010/main" xmlns="" id="{A8E927A8-3117-431A-8B14-8CF28FDB0BAA}"/>
                </a:ext>
              </a:extLst>
            </xdr:cNvPr>
            <xdr:cNvSpPr txBox="1"/>
          </xdr:nvSpPr>
          <xdr:spPr>
            <a:xfrm>
              <a:off x="14148707" y="2477861"/>
              <a:ext cx="529183" cy="3169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𝑄∗ =  𝐹/𝐶</a:t>
              </a:r>
              <a:endParaRPr lang="es-MX" sz="1100"/>
            </a:p>
          </xdr:txBody>
        </xdr:sp>
      </mc:Fallback>
    </mc:AlternateContent>
    <xdr:clientData/>
  </xdr:oneCellAnchor>
  <xdr:oneCellAnchor>
    <xdr:from>
      <xdr:col>13</xdr:col>
      <xdr:colOff>88447</xdr:colOff>
      <xdr:row>15</xdr:row>
      <xdr:rowOff>195943</xdr:rowOff>
    </xdr:from>
    <xdr:ext cx="723900" cy="316946"/>
    <mc:AlternateContent xmlns:mc="http://schemas.openxmlformats.org/markup-compatibility/2006">
      <mc:Choice xmlns:a14="http://schemas.microsoft.com/office/drawing/2010/main" Requires="a14">
        <xdr:sp macro="" textlink="">
          <xdr:nvSpPr>
            <xdr:cNvPr id="23" name="CuadroTexto 22">
              <a:extLst>
                <a:ext uri="{FF2B5EF4-FFF2-40B4-BE49-F238E27FC236}">
                  <a16:creationId xmlns:a16="http://schemas.microsoft.com/office/drawing/2014/main" xmlns="" id="{744DDC88-5BB6-41CB-846E-1106AFFBCCD6}"/>
                </a:ext>
              </a:extLst>
            </xdr:cNvPr>
            <xdr:cNvSpPr txBox="1"/>
          </xdr:nvSpPr>
          <xdr:spPr>
            <a:xfrm>
              <a:off x="14071147" y="3062968"/>
              <a:ext cx="723900" cy="3169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𝑇𝑅</m:t>
                    </m:r>
                    <m:r>
                      <a:rPr lang="es-MX" sz="1100" b="0" i="1">
                        <a:latin typeface="Cambria Math" panose="02040503050406030204" pitchFamily="18" charset="0"/>
                      </a:rPr>
                      <m:t>∗ = </m:t>
                    </m:r>
                    <m:f>
                      <m:fPr>
                        <m:ctrlPr>
                          <a:rPr lang="es-MX" sz="1100" b="0" i="1">
                            <a:latin typeface="Cambria Math" panose="02040503050406030204" pitchFamily="18" charset="0"/>
                          </a:rPr>
                        </m:ctrlPr>
                      </m:fPr>
                      <m:num>
                        <m:r>
                          <a:rPr lang="es-MX" sz="1100" b="0" i="1">
                            <a:latin typeface="Cambria Math" panose="02040503050406030204" pitchFamily="18" charset="0"/>
                          </a:rPr>
                          <m:t>𝐹</m:t>
                        </m:r>
                      </m:num>
                      <m:den>
                        <m:r>
                          <a:rPr lang="es-MX" sz="1100" b="0" i="1">
                            <a:latin typeface="Cambria Math" panose="02040503050406030204" pitchFamily="18" charset="0"/>
                          </a:rPr>
                          <m:t>𝐶𝑅</m:t>
                        </m:r>
                      </m:den>
                    </m:f>
                  </m:oMath>
                </m:oMathPara>
              </a14:m>
              <a:endParaRPr lang="es-MX" sz="1100"/>
            </a:p>
          </xdr:txBody>
        </xdr:sp>
      </mc:Choice>
      <mc:Fallback>
        <xdr:sp macro="" textlink="">
          <xdr:nvSpPr>
            <xdr:cNvPr id="23" name="CuadroTexto 22">
              <a:extLst>
                <a:ext uri="{FF2B5EF4-FFF2-40B4-BE49-F238E27FC236}">
                  <a16:creationId xmlns:a16="http://schemas.microsoft.com/office/drawing/2014/main" xmlns:a14="http://schemas.microsoft.com/office/drawing/2010/main" xmlns="" id="{744DDC88-5BB6-41CB-846E-1106AFFBCCD6}"/>
                </a:ext>
              </a:extLst>
            </xdr:cNvPr>
            <xdr:cNvSpPr txBox="1"/>
          </xdr:nvSpPr>
          <xdr:spPr>
            <a:xfrm>
              <a:off x="14071147" y="3062968"/>
              <a:ext cx="723900" cy="3169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𝑇𝑅∗ =  𝐹/𝐶𝑅</a:t>
              </a:r>
              <a:endParaRPr lang="es-MX" sz="1100"/>
            </a:p>
          </xdr:txBody>
        </xdr:sp>
      </mc:Fallback>
    </mc:AlternateContent>
    <xdr:clientData/>
  </xdr:oneCellAnchor>
  <xdr:oneCellAnchor>
    <xdr:from>
      <xdr:col>14</xdr:col>
      <xdr:colOff>190500</xdr:colOff>
      <xdr:row>16</xdr:row>
      <xdr:rowOff>12247</xdr:rowOff>
    </xdr:from>
    <xdr:ext cx="1117229" cy="289118"/>
    <mc:AlternateContent xmlns:mc="http://schemas.openxmlformats.org/markup-compatibility/2006">
      <mc:Choice xmlns:a14="http://schemas.microsoft.com/office/drawing/2010/main" Requires="a14">
        <xdr:sp macro="" textlink="">
          <xdr:nvSpPr>
            <xdr:cNvPr id="24" name="CuadroTexto 23">
              <a:extLst>
                <a:ext uri="{FF2B5EF4-FFF2-40B4-BE49-F238E27FC236}">
                  <a16:creationId xmlns:a16="http://schemas.microsoft.com/office/drawing/2014/main" xmlns="" id="{44637EE9-759A-4D89-BE98-7B94FA3FF4BF}"/>
                </a:ext>
              </a:extLst>
            </xdr:cNvPr>
            <xdr:cNvSpPr txBox="1"/>
          </xdr:nvSpPr>
          <xdr:spPr>
            <a:xfrm>
              <a:off x="14992350" y="3079297"/>
              <a:ext cx="1117229" cy="2891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𝑐𝑜𝑛</m:t>
                    </m:r>
                    <m:r>
                      <a:rPr lang="es-MX" sz="1100" b="0" i="1">
                        <a:latin typeface="Cambria Math" panose="02040503050406030204" pitchFamily="18" charset="0"/>
                      </a:rPr>
                      <m:t> </m:t>
                    </m:r>
                    <m:r>
                      <a:rPr lang="es-MX" sz="1100" b="0" i="1">
                        <a:latin typeface="Cambria Math" panose="02040503050406030204" pitchFamily="18" charset="0"/>
                      </a:rPr>
                      <m:t>𝐶𝑅</m:t>
                    </m:r>
                    <m:r>
                      <a:rPr lang="es-MX" sz="1100" b="0" i="1">
                        <a:latin typeface="Cambria Math" panose="02040503050406030204" pitchFamily="18" charset="0"/>
                      </a:rPr>
                      <m:t> =1 − </m:t>
                    </m:r>
                    <m:f>
                      <m:fPr>
                        <m:ctrlPr>
                          <a:rPr lang="es-MX" sz="1100" b="0" i="1">
                            <a:latin typeface="Cambria Math" panose="02040503050406030204" pitchFamily="18" charset="0"/>
                          </a:rPr>
                        </m:ctrlPr>
                      </m:fPr>
                      <m:num>
                        <m:r>
                          <a:rPr lang="es-MX" sz="1100" b="0" i="1">
                            <a:latin typeface="Cambria Math" panose="02040503050406030204" pitchFamily="18" charset="0"/>
                          </a:rPr>
                          <m:t>𝑣</m:t>
                        </m:r>
                      </m:num>
                      <m:den>
                        <m:r>
                          <a:rPr lang="es-MX" sz="1100" b="0" i="1">
                            <a:latin typeface="Cambria Math" panose="02040503050406030204" pitchFamily="18" charset="0"/>
                          </a:rPr>
                          <m:t>𝑃</m:t>
                        </m:r>
                      </m:den>
                    </m:f>
                  </m:oMath>
                </m:oMathPara>
              </a14:m>
              <a:endParaRPr lang="es-MX" sz="1100"/>
            </a:p>
          </xdr:txBody>
        </xdr:sp>
      </mc:Choice>
      <mc:Fallback>
        <xdr:sp macro="" textlink="">
          <xdr:nvSpPr>
            <xdr:cNvPr id="24" name="CuadroTexto 23">
              <a:extLst>
                <a:ext uri="{FF2B5EF4-FFF2-40B4-BE49-F238E27FC236}">
                  <a16:creationId xmlns:a16="http://schemas.microsoft.com/office/drawing/2014/main" xmlns:a14="http://schemas.microsoft.com/office/drawing/2010/main" xmlns="" id="{44637EE9-759A-4D89-BE98-7B94FA3FF4BF}"/>
                </a:ext>
              </a:extLst>
            </xdr:cNvPr>
            <xdr:cNvSpPr txBox="1"/>
          </xdr:nvSpPr>
          <xdr:spPr>
            <a:xfrm>
              <a:off x="14992350" y="3079297"/>
              <a:ext cx="1117229" cy="2891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𝑐𝑜𝑛 𝐶𝑅 =1 −  𝑣/𝑃</a:t>
              </a:r>
              <a:endParaRPr lang="es-MX" sz="1100"/>
            </a:p>
          </xdr:txBody>
        </xdr:sp>
      </mc:Fallback>
    </mc:AlternateContent>
    <xdr:clientData/>
  </xdr:oneCellAnchor>
  <xdr:oneCellAnchor>
    <xdr:from>
      <xdr:col>14</xdr:col>
      <xdr:colOff>249011</xdr:colOff>
      <xdr:row>13</xdr:row>
      <xdr:rowOff>43542</xdr:rowOff>
    </xdr:from>
    <xdr:ext cx="962443" cy="172227"/>
    <mc:AlternateContent xmlns:mc="http://schemas.openxmlformats.org/markup-compatibility/2006">
      <mc:Choice xmlns:a14="http://schemas.microsoft.com/office/drawing/2010/main" Requires="a14">
        <xdr:sp macro="" textlink="">
          <xdr:nvSpPr>
            <xdr:cNvPr id="25" name="CuadroTexto 24">
              <a:extLst>
                <a:ext uri="{FF2B5EF4-FFF2-40B4-BE49-F238E27FC236}">
                  <a16:creationId xmlns:a16="http://schemas.microsoft.com/office/drawing/2014/main" xmlns="" id="{C512D2E2-CC24-4616-965D-C016BEFFFA18}"/>
                </a:ext>
              </a:extLst>
            </xdr:cNvPr>
            <xdr:cNvSpPr txBox="1"/>
          </xdr:nvSpPr>
          <xdr:spPr>
            <a:xfrm>
              <a:off x="15050861" y="2529567"/>
              <a:ext cx="962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𝑐𝑜𝑛</m:t>
                    </m:r>
                    <m:r>
                      <a:rPr lang="es-MX" sz="1100" b="0" i="1">
                        <a:latin typeface="Cambria Math" panose="02040503050406030204" pitchFamily="18" charset="0"/>
                      </a:rPr>
                      <m:t> </m:t>
                    </m:r>
                    <m:r>
                      <a:rPr lang="es-MX" sz="1100" b="0" i="1">
                        <a:latin typeface="Cambria Math" panose="02040503050406030204" pitchFamily="18" charset="0"/>
                      </a:rPr>
                      <m:t>𝐶</m:t>
                    </m:r>
                    <m:r>
                      <a:rPr lang="es-MX" sz="1100" b="0" i="1">
                        <a:latin typeface="Cambria Math" panose="02040503050406030204" pitchFamily="18" charset="0"/>
                      </a:rPr>
                      <m:t> =</m:t>
                    </m:r>
                    <m:r>
                      <a:rPr lang="es-MX" sz="1100" b="0" i="1">
                        <a:latin typeface="Cambria Math" panose="02040503050406030204" pitchFamily="18" charset="0"/>
                      </a:rPr>
                      <m:t>𝑃</m:t>
                    </m:r>
                    <m:r>
                      <a:rPr lang="es-MX" sz="1100" b="0" i="1">
                        <a:latin typeface="Cambria Math" panose="02040503050406030204" pitchFamily="18" charset="0"/>
                      </a:rPr>
                      <m:t> −</m:t>
                    </m:r>
                    <m:r>
                      <a:rPr lang="es-MX" sz="1100" b="0" i="1">
                        <a:latin typeface="Cambria Math" panose="02040503050406030204" pitchFamily="18" charset="0"/>
                      </a:rPr>
                      <m:t>𝑣</m:t>
                    </m:r>
                  </m:oMath>
                </m:oMathPara>
              </a14:m>
              <a:endParaRPr lang="es-MX" sz="1100"/>
            </a:p>
          </xdr:txBody>
        </xdr:sp>
      </mc:Choice>
      <mc:Fallback>
        <xdr:sp macro="" textlink="">
          <xdr:nvSpPr>
            <xdr:cNvPr id="25" name="CuadroTexto 24">
              <a:extLst>
                <a:ext uri="{FF2B5EF4-FFF2-40B4-BE49-F238E27FC236}">
                  <a16:creationId xmlns:a16="http://schemas.microsoft.com/office/drawing/2014/main" xmlns:a14="http://schemas.microsoft.com/office/drawing/2010/main" xmlns="" id="{C512D2E2-CC24-4616-965D-C016BEFFFA18}"/>
                </a:ext>
              </a:extLst>
            </xdr:cNvPr>
            <xdr:cNvSpPr txBox="1"/>
          </xdr:nvSpPr>
          <xdr:spPr>
            <a:xfrm>
              <a:off x="15050861" y="2529567"/>
              <a:ext cx="962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𝑐𝑜𝑛 𝐶 =𝑃 −𝑣</a:t>
              </a:r>
              <a:endParaRPr lang="es-MX" sz="1100"/>
            </a:p>
          </xdr:txBody>
        </xdr:sp>
      </mc:Fallback>
    </mc:AlternateContent>
    <xdr:clientData/>
  </xdr:oneCellAnchor>
  <xdr:oneCellAnchor>
    <xdr:from>
      <xdr:col>1</xdr:col>
      <xdr:colOff>166007</xdr:colOff>
      <xdr:row>20</xdr:row>
      <xdr:rowOff>182336</xdr:rowOff>
    </xdr:from>
    <xdr:ext cx="529183" cy="316946"/>
    <mc:AlternateContent xmlns:mc="http://schemas.openxmlformats.org/markup-compatibility/2006">
      <mc:Choice xmlns:a14="http://schemas.microsoft.com/office/drawing/2010/main" Requires="a14">
        <xdr:sp macro="" textlink="">
          <xdr:nvSpPr>
            <xdr:cNvPr id="26" name="CuadroTexto 25">
              <a:extLst>
                <a:ext uri="{FF2B5EF4-FFF2-40B4-BE49-F238E27FC236}">
                  <a16:creationId xmlns:a16="http://schemas.microsoft.com/office/drawing/2014/main" xmlns="" id="{DDE1454C-D08B-45EE-BF0F-E215F76BB76F}"/>
                </a:ext>
              </a:extLst>
            </xdr:cNvPr>
            <xdr:cNvSpPr txBox="1"/>
          </xdr:nvSpPr>
          <xdr:spPr>
            <a:xfrm>
              <a:off x="928007" y="4020911"/>
              <a:ext cx="529183" cy="3169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𝑄</m:t>
                    </m:r>
                    <m:r>
                      <a:rPr lang="es-MX" sz="1100" b="0" i="1">
                        <a:latin typeface="Cambria Math" panose="02040503050406030204" pitchFamily="18" charset="0"/>
                      </a:rPr>
                      <m:t>∗ = </m:t>
                    </m:r>
                    <m:f>
                      <m:fPr>
                        <m:ctrlPr>
                          <a:rPr lang="es-MX" sz="1100" b="0" i="1">
                            <a:latin typeface="Cambria Math" panose="02040503050406030204" pitchFamily="18" charset="0"/>
                          </a:rPr>
                        </m:ctrlPr>
                      </m:fPr>
                      <m:num>
                        <m:r>
                          <a:rPr lang="es-MX" sz="1100" b="0" i="1">
                            <a:latin typeface="Cambria Math" panose="02040503050406030204" pitchFamily="18" charset="0"/>
                          </a:rPr>
                          <m:t>𝐹</m:t>
                        </m:r>
                      </m:num>
                      <m:den>
                        <m:r>
                          <a:rPr lang="es-MX" sz="1100" b="0" i="1">
                            <a:latin typeface="Cambria Math" panose="02040503050406030204" pitchFamily="18" charset="0"/>
                          </a:rPr>
                          <m:t>𝐶</m:t>
                        </m:r>
                      </m:den>
                    </m:f>
                  </m:oMath>
                </m:oMathPara>
              </a14:m>
              <a:endParaRPr lang="es-MX" sz="1100"/>
            </a:p>
          </xdr:txBody>
        </xdr:sp>
      </mc:Choice>
      <mc:Fallback>
        <xdr:sp macro="" textlink="">
          <xdr:nvSpPr>
            <xdr:cNvPr id="26" name="CuadroTexto 25">
              <a:extLst>
                <a:ext uri="{FF2B5EF4-FFF2-40B4-BE49-F238E27FC236}">
                  <a16:creationId xmlns:a16="http://schemas.microsoft.com/office/drawing/2014/main" xmlns:a14="http://schemas.microsoft.com/office/drawing/2010/main" xmlns="" id="{DDE1454C-D08B-45EE-BF0F-E215F76BB76F}"/>
                </a:ext>
              </a:extLst>
            </xdr:cNvPr>
            <xdr:cNvSpPr txBox="1"/>
          </xdr:nvSpPr>
          <xdr:spPr>
            <a:xfrm>
              <a:off x="928007" y="4020911"/>
              <a:ext cx="529183" cy="3169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𝑄∗ =  𝐹/𝐶</a:t>
              </a:r>
              <a:endParaRPr lang="es-MX" sz="1100"/>
            </a:p>
          </xdr:txBody>
        </xdr:sp>
      </mc:Fallback>
    </mc:AlternateContent>
    <xdr:clientData/>
  </xdr:oneCellAnchor>
  <xdr:oneCellAnchor>
    <xdr:from>
      <xdr:col>1</xdr:col>
      <xdr:colOff>88447</xdr:colOff>
      <xdr:row>23</xdr:row>
      <xdr:rowOff>195943</xdr:rowOff>
    </xdr:from>
    <xdr:ext cx="723900" cy="316946"/>
    <mc:AlternateContent xmlns:mc="http://schemas.openxmlformats.org/markup-compatibility/2006">
      <mc:Choice xmlns:a14="http://schemas.microsoft.com/office/drawing/2010/main" Requires="a14">
        <xdr:sp macro="" textlink="">
          <xdr:nvSpPr>
            <xdr:cNvPr id="27" name="CuadroTexto 26">
              <a:extLst>
                <a:ext uri="{FF2B5EF4-FFF2-40B4-BE49-F238E27FC236}">
                  <a16:creationId xmlns:a16="http://schemas.microsoft.com/office/drawing/2014/main" xmlns="" id="{7070EF0A-C468-4217-8B71-74C32AC12A35}"/>
                </a:ext>
              </a:extLst>
            </xdr:cNvPr>
            <xdr:cNvSpPr txBox="1"/>
          </xdr:nvSpPr>
          <xdr:spPr>
            <a:xfrm>
              <a:off x="850447" y="4606018"/>
              <a:ext cx="723900" cy="3169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𝑇𝑅</m:t>
                    </m:r>
                    <m:r>
                      <a:rPr lang="es-MX" sz="1100" b="0" i="1">
                        <a:latin typeface="Cambria Math" panose="02040503050406030204" pitchFamily="18" charset="0"/>
                      </a:rPr>
                      <m:t>∗ = </m:t>
                    </m:r>
                    <m:f>
                      <m:fPr>
                        <m:ctrlPr>
                          <a:rPr lang="es-MX" sz="1100" b="0" i="1">
                            <a:latin typeface="Cambria Math" panose="02040503050406030204" pitchFamily="18" charset="0"/>
                          </a:rPr>
                        </m:ctrlPr>
                      </m:fPr>
                      <m:num>
                        <m:r>
                          <a:rPr lang="es-MX" sz="1100" b="0" i="1">
                            <a:latin typeface="Cambria Math" panose="02040503050406030204" pitchFamily="18" charset="0"/>
                          </a:rPr>
                          <m:t>𝐹</m:t>
                        </m:r>
                      </m:num>
                      <m:den>
                        <m:r>
                          <a:rPr lang="es-MX" sz="1100" b="0" i="1">
                            <a:latin typeface="Cambria Math" panose="02040503050406030204" pitchFamily="18" charset="0"/>
                          </a:rPr>
                          <m:t>𝐶𝑅</m:t>
                        </m:r>
                      </m:den>
                    </m:f>
                  </m:oMath>
                </m:oMathPara>
              </a14:m>
              <a:endParaRPr lang="es-MX" sz="1100"/>
            </a:p>
          </xdr:txBody>
        </xdr:sp>
      </mc:Choice>
      <mc:Fallback>
        <xdr:sp macro="" textlink="">
          <xdr:nvSpPr>
            <xdr:cNvPr id="27" name="CuadroTexto 26">
              <a:extLst>
                <a:ext uri="{FF2B5EF4-FFF2-40B4-BE49-F238E27FC236}">
                  <a16:creationId xmlns:a16="http://schemas.microsoft.com/office/drawing/2014/main" xmlns:a14="http://schemas.microsoft.com/office/drawing/2010/main" xmlns="" id="{7070EF0A-C468-4217-8B71-74C32AC12A35}"/>
                </a:ext>
              </a:extLst>
            </xdr:cNvPr>
            <xdr:cNvSpPr txBox="1"/>
          </xdr:nvSpPr>
          <xdr:spPr>
            <a:xfrm>
              <a:off x="850447" y="4606018"/>
              <a:ext cx="723900" cy="3169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𝑇𝑅∗ =  𝐹/𝐶𝑅</a:t>
              </a:r>
              <a:endParaRPr lang="es-MX" sz="1100"/>
            </a:p>
          </xdr:txBody>
        </xdr:sp>
      </mc:Fallback>
    </mc:AlternateContent>
    <xdr:clientData/>
  </xdr:oneCellAnchor>
  <xdr:oneCellAnchor>
    <xdr:from>
      <xdr:col>2</xdr:col>
      <xdr:colOff>190500</xdr:colOff>
      <xdr:row>24</xdr:row>
      <xdr:rowOff>12247</xdr:rowOff>
    </xdr:from>
    <xdr:ext cx="1117229" cy="289118"/>
    <mc:AlternateContent xmlns:mc="http://schemas.openxmlformats.org/markup-compatibility/2006">
      <mc:Choice xmlns:a14="http://schemas.microsoft.com/office/drawing/2010/main" Requires="a14">
        <xdr:sp macro="" textlink="">
          <xdr:nvSpPr>
            <xdr:cNvPr id="28" name="CuadroTexto 27">
              <a:extLst>
                <a:ext uri="{FF2B5EF4-FFF2-40B4-BE49-F238E27FC236}">
                  <a16:creationId xmlns:a16="http://schemas.microsoft.com/office/drawing/2014/main" xmlns="" id="{AFCB5003-935D-4457-BE4D-C8D3AB4CA22D}"/>
                </a:ext>
              </a:extLst>
            </xdr:cNvPr>
            <xdr:cNvSpPr txBox="1"/>
          </xdr:nvSpPr>
          <xdr:spPr>
            <a:xfrm>
              <a:off x="1866900" y="4622347"/>
              <a:ext cx="1117229" cy="2891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𝑐𝑜𝑛</m:t>
                    </m:r>
                    <m:r>
                      <a:rPr lang="es-MX" sz="1100" b="0" i="1">
                        <a:latin typeface="Cambria Math" panose="02040503050406030204" pitchFamily="18" charset="0"/>
                      </a:rPr>
                      <m:t> </m:t>
                    </m:r>
                    <m:r>
                      <a:rPr lang="es-MX" sz="1100" b="0" i="1">
                        <a:latin typeface="Cambria Math" panose="02040503050406030204" pitchFamily="18" charset="0"/>
                      </a:rPr>
                      <m:t>𝐶𝑅</m:t>
                    </m:r>
                    <m:r>
                      <a:rPr lang="es-MX" sz="1100" b="0" i="1">
                        <a:latin typeface="Cambria Math" panose="02040503050406030204" pitchFamily="18" charset="0"/>
                      </a:rPr>
                      <m:t> =1 − </m:t>
                    </m:r>
                    <m:f>
                      <m:fPr>
                        <m:ctrlPr>
                          <a:rPr lang="es-MX" sz="1100" b="0" i="1">
                            <a:latin typeface="Cambria Math" panose="02040503050406030204" pitchFamily="18" charset="0"/>
                          </a:rPr>
                        </m:ctrlPr>
                      </m:fPr>
                      <m:num>
                        <m:r>
                          <a:rPr lang="es-MX" sz="1100" b="0" i="1">
                            <a:latin typeface="Cambria Math" panose="02040503050406030204" pitchFamily="18" charset="0"/>
                          </a:rPr>
                          <m:t>𝑣</m:t>
                        </m:r>
                      </m:num>
                      <m:den>
                        <m:r>
                          <a:rPr lang="es-MX" sz="1100" b="0" i="1">
                            <a:latin typeface="Cambria Math" panose="02040503050406030204" pitchFamily="18" charset="0"/>
                          </a:rPr>
                          <m:t>𝑃</m:t>
                        </m:r>
                      </m:den>
                    </m:f>
                  </m:oMath>
                </m:oMathPara>
              </a14:m>
              <a:endParaRPr lang="es-MX" sz="1100"/>
            </a:p>
          </xdr:txBody>
        </xdr:sp>
      </mc:Choice>
      <mc:Fallback>
        <xdr:sp macro="" textlink="">
          <xdr:nvSpPr>
            <xdr:cNvPr id="28" name="CuadroTexto 27">
              <a:extLst>
                <a:ext uri="{FF2B5EF4-FFF2-40B4-BE49-F238E27FC236}">
                  <a16:creationId xmlns:a16="http://schemas.microsoft.com/office/drawing/2014/main" xmlns:a14="http://schemas.microsoft.com/office/drawing/2010/main" xmlns="" id="{AFCB5003-935D-4457-BE4D-C8D3AB4CA22D}"/>
                </a:ext>
              </a:extLst>
            </xdr:cNvPr>
            <xdr:cNvSpPr txBox="1"/>
          </xdr:nvSpPr>
          <xdr:spPr>
            <a:xfrm>
              <a:off x="1866900" y="4622347"/>
              <a:ext cx="1117229" cy="2891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𝑐𝑜𝑛 𝐶𝑅 =1 −  𝑣/𝑃</a:t>
              </a:r>
              <a:endParaRPr lang="es-MX" sz="1100"/>
            </a:p>
          </xdr:txBody>
        </xdr:sp>
      </mc:Fallback>
    </mc:AlternateContent>
    <xdr:clientData/>
  </xdr:oneCellAnchor>
  <xdr:oneCellAnchor>
    <xdr:from>
      <xdr:col>2</xdr:col>
      <xdr:colOff>249011</xdr:colOff>
      <xdr:row>21</xdr:row>
      <xdr:rowOff>43542</xdr:rowOff>
    </xdr:from>
    <xdr:ext cx="962443" cy="172227"/>
    <mc:AlternateContent xmlns:mc="http://schemas.openxmlformats.org/markup-compatibility/2006">
      <mc:Choice xmlns:a14="http://schemas.microsoft.com/office/drawing/2010/main" Requires="a14">
        <xdr:sp macro="" textlink="">
          <xdr:nvSpPr>
            <xdr:cNvPr id="29" name="CuadroTexto 28">
              <a:extLst>
                <a:ext uri="{FF2B5EF4-FFF2-40B4-BE49-F238E27FC236}">
                  <a16:creationId xmlns:a16="http://schemas.microsoft.com/office/drawing/2014/main" xmlns="" id="{64D45BE3-C5F7-467C-AEA7-FFC86758A19C}"/>
                </a:ext>
              </a:extLst>
            </xdr:cNvPr>
            <xdr:cNvSpPr txBox="1"/>
          </xdr:nvSpPr>
          <xdr:spPr>
            <a:xfrm>
              <a:off x="1925411" y="4072617"/>
              <a:ext cx="962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𝑐𝑜𝑛</m:t>
                    </m:r>
                    <m:r>
                      <a:rPr lang="es-MX" sz="1100" b="0" i="1">
                        <a:latin typeface="Cambria Math" panose="02040503050406030204" pitchFamily="18" charset="0"/>
                      </a:rPr>
                      <m:t> </m:t>
                    </m:r>
                    <m:r>
                      <a:rPr lang="es-MX" sz="1100" b="0" i="1">
                        <a:latin typeface="Cambria Math" panose="02040503050406030204" pitchFamily="18" charset="0"/>
                      </a:rPr>
                      <m:t>𝐶</m:t>
                    </m:r>
                    <m:r>
                      <a:rPr lang="es-MX" sz="1100" b="0" i="1">
                        <a:latin typeface="Cambria Math" panose="02040503050406030204" pitchFamily="18" charset="0"/>
                      </a:rPr>
                      <m:t> =</m:t>
                    </m:r>
                    <m:r>
                      <a:rPr lang="es-MX" sz="1100" b="0" i="1">
                        <a:latin typeface="Cambria Math" panose="02040503050406030204" pitchFamily="18" charset="0"/>
                      </a:rPr>
                      <m:t>𝑃</m:t>
                    </m:r>
                    <m:r>
                      <a:rPr lang="es-MX" sz="1100" b="0" i="1">
                        <a:latin typeface="Cambria Math" panose="02040503050406030204" pitchFamily="18" charset="0"/>
                      </a:rPr>
                      <m:t> −</m:t>
                    </m:r>
                    <m:r>
                      <a:rPr lang="es-MX" sz="1100" b="0" i="1">
                        <a:latin typeface="Cambria Math" panose="02040503050406030204" pitchFamily="18" charset="0"/>
                      </a:rPr>
                      <m:t>𝑣</m:t>
                    </m:r>
                  </m:oMath>
                </m:oMathPara>
              </a14:m>
              <a:endParaRPr lang="es-MX" sz="1100"/>
            </a:p>
          </xdr:txBody>
        </xdr:sp>
      </mc:Choice>
      <mc:Fallback>
        <xdr:sp macro="" textlink="">
          <xdr:nvSpPr>
            <xdr:cNvPr id="29" name="CuadroTexto 28">
              <a:extLst>
                <a:ext uri="{FF2B5EF4-FFF2-40B4-BE49-F238E27FC236}">
                  <a16:creationId xmlns:a16="http://schemas.microsoft.com/office/drawing/2014/main" xmlns:a14="http://schemas.microsoft.com/office/drawing/2010/main" xmlns="" id="{64D45BE3-C5F7-467C-AEA7-FFC86758A19C}"/>
                </a:ext>
              </a:extLst>
            </xdr:cNvPr>
            <xdr:cNvSpPr txBox="1"/>
          </xdr:nvSpPr>
          <xdr:spPr>
            <a:xfrm>
              <a:off x="1925411" y="4072617"/>
              <a:ext cx="962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𝑐𝑜𝑛 𝐶 =𝑃 −𝑣</a:t>
              </a:r>
              <a:endParaRPr lang="es-MX" sz="1100"/>
            </a:p>
          </xdr:txBody>
        </xdr:sp>
      </mc:Fallback>
    </mc:AlternateContent>
    <xdr:clientData/>
  </xdr:oneCellAnchor>
  <xdr:oneCellAnchor>
    <xdr:from>
      <xdr:col>7</xdr:col>
      <xdr:colOff>166007</xdr:colOff>
      <xdr:row>20</xdr:row>
      <xdr:rowOff>182336</xdr:rowOff>
    </xdr:from>
    <xdr:ext cx="529183" cy="316946"/>
    <mc:AlternateContent xmlns:mc="http://schemas.openxmlformats.org/markup-compatibility/2006">
      <mc:Choice xmlns:a14="http://schemas.microsoft.com/office/drawing/2010/main" Requires="a14">
        <xdr:sp macro="" textlink="">
          <xdr:nvSpPr>
            <xdr:cNvPr id="30" name="CuadroTexto 29">
              <a:extLst>
                <a:ext uri="{FF2B5EF4-FFF2-40B4-BE49-F238E27FC236}">
                  <a16:creationId xmlns:a16="http://schemas.microsoft.com/office/drawing/2014/main" xmlns="" id="{8D7BE609-85CE-4628-9A0B-A70783B108E6}"/>
                </a:ext>
              </a:extLst>
            </xdr:cNvPr>
            <xdr:cNvSpPr txBox="1"/>
          </xdr:nvSpPr>
          <xdr:spPr>
            <a:xfrm>
              <a:off x="7833632" y="4020911"/>
              <a:ext cx="529183" cy="3169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𝑄</m:t>
                    </m:r>
                    <m:r>
                      <a:rPr lang="es-MX" sz="1100" b="0" i="1">
                        <a:latin typeface="Cambria Math" panose="02040503050406030204" pitchFamily="18" charset="0"/>
                      </a:rPr>
                      <m:t>∗ = </m:t>
                    </m:r>
                    <m:f>
                      <m:fPr>
                        <m:ctrlPr>
                          <a:rPr lang="es-MX" sz="1100" b="0" i="1">
                            <a:latin typeface="Cambria Math" panose="02040503050406030204" pitchFamily="18" charset="0"/>
                          </a:rPr>
                        </m:ctrlPr>
                      </m:fPr>
                      <m:num>
                        <m:r>
                          <a:rPr lang="es-MX" sz="1100" b="0" i="1">
                            <a:latin typeface="Cambria Math" panose="02040503050406030204" pitchFamily="18" charset="0"/>
                          </a:rPr>
                          <m:t>𝐹</m:t>
                        </m:r>
                      </m:num>
                      <m:den>
                        <m:r>
                          <a:rPr lang="es-MX" sz="1100" b="0" i="1">
                            <a:latin typeface="Cambria Math" panose="02040503050406030204" pitchFamily="18" charset="0"/>
                          </a:rPr>
                          <m:t>𝐶</m:t>
                        </m:r>
                      </m:den>
                    </m:f>
                  </m:oMath>
                </m:oMathPara>
              </a14:m>
              <a:endParaRPr lang="es-MX" sz="1100"/>
            </a:p>
          </xdr:txBody>
        </xdr:sp>
      </mc:Choice>
      <mc:Fallback>
        <xdr:sp macro="" textlink="">
          <xdr:nvSpPr>
            <xdr:cNvPr id="30" name="CuadroTexto 29">
              <a:extLst>
                <a:ext uri="{FF2B5EF4-FFF2-40B4-BE49-F238E27FC236}">
                  <a16:creationId xmlns:a16="http://schemas.microsoft.com/office/drawing/2014/main" xmlns:a14="http://schemas.microsoft.com/office/drawing/2010/main" xmlns="" id="{8D7BE609-85CE-4628-9A0B-A70783B108E6}"/>
                </a:ext>
              </a:extLst>
            </xdr:cNvPr>
            <xdr:cNvSpPr txBox="1"/>
          </xdr:nvSpPr>
          <xdr:spPr>
            <a:xfrm>
              <a:off x="7833632" y="4020911"/>
              <a:ext cx="529183" cy="3169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𝑄∗ =  𝐹/𝐶</a:t>
              </a:r>
              <a:endParaRPr lang="es-MX" sz="1100"/>
            </a:p>
          </xdr:txBody>
        </xdr:sp>
      </mc:Fallback>
    </mc:AlternateContent>
    <xdr:clientData/>
  </xdr:oneCellAnchor>
  <xdr:oneCellAnchor>
    <xdr:from>
      <xdr:col>7</xdr:col>
      <xdr:colOff>88447</xdr:colOff>
      <xdr:row>23</xdr:row>
      <xdr:rowOff>195943</xdr:rowOff>
    </xdr:from>
    <xdr:ext cx="723900" cy="316946"/>
    <mc:AlternateContent xmlns:mc="http://schemas.openxmlformats.org/markup-compatibility/2006">
      <mc:Choice xmlns:a14="http://schemas.microsoft.com/office/drawing/2010/main" Requires="a14">
        <xdr:sp macro="" textlink="">
          <xdr:nvSpPr>
            <xdr:cNvPr id="31" name="CuadroTexto 30">
              <a:extLst>
                <a:ext uri="{FF2B5EF4-FFF2-40B4-BE49-F238E27FC236}">
                  <a16:creationId xmlns:a16="http://schemas.microsoft.com/office/drawing/2014/main" xmlns="" id="{0E31D7AF-21E0-480F-9A1B-AC02A9784A99}"/>
                </a:ext>
              </a:extLst>
            </xdr:cNvPr>
            <xdr:cNvSpPr txBox="1"/>
          </xdr:nvSpPr>
          <xdr:spPr>
            <a:xfrm>
              <a:off x="7756072" y="4606018"/>
              <a:ext cx="723900" cy="3169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𝑇𝑅</m:t>
                    </m:r>
                    <m:r>
                      <a:rPr lang="es-MX" sz="1100" b="0" i="1">
                        <a:latin typeface="Cambria Math" panose="02040503050406030204" pitchFamily="18" charset="0"/>
                      </a:rPr>
                      <m:t>∗ = </m:t>
                    </m:r>
                    <m:f>
                      <m:fPr>
                        <m:ctrlPr>
                          <a:rPr lang="es-MX" sz="1100" b="0" i="1">
                            <a:latin typeface="Cambria Math" panose="02040503050406030204" pitchFamily="18" charset="0"/>
                          </a:rPr>
                        </m:ctrlPr>
                      </m:fPr>
                      <m:num>
                        <m:r>
                          <a:rPr lang="es-MX" sz="1100" b="0" i="1">
                            <a:latin typeface="Cambria Math" panose="02040503050406030204" pitchFamily="18" charset="0"/>
                          </a:rPr>
                          <m:t>𝐹</m:t>
                        </m:r>
                      </m:num>
                      <m:den>
                        <m:r>
                          <a:rPr lang="es-MX" sz="1100" b="0" i="1">
                            <a:latin typeface="Cambria Math" panose="02040503050406030204" pitchFamily="18" charset="0"/>
                          </a:rPr>
                          <m:t>𝐶𝑅</m:t>
                        </m:r>
                      </m:den>
                    </m:f>
                  </m:oMath>
                </m:oMathPara>
              </a14:m>
              <a:endParaRPr lang="es-MX" sz="1100"/>
            </a:p>
          </xdr:txBody>
        </xdr:sp>
      </mc:Choice>
      <mc:Fallback>
        <xdr:sp macro="" textlink="">
          <xdr:nvSpPr>
            <xdr:cNvPr id="31" name="CuadroTexto 30">
              <a:extLst>
                <a:ext uri="{FF2B5EF4-FFF2-40B4-BE49-F238E27FC236}">
                  <a16:creationId xmlns:a16="http://schemas.microsoft.com/office/drawing/2014/main" xmlns:a14="http://schemas.microsoft.com/office/drawing/2010/main" xmlns="" id="{0E31D7AF-21E0-480F-9A1B-AC02A9784A99}"/>
                </a:ext>
              </a:extLst>
            </xdr:cNvPr>
            <xdr:cNvSpPr txBox="1"/>
          </xdr:nvSpPr>
          <xdr:spPr>
            <a:xfrm>
              <a:off x="7756072" y="4606018"/>
              <a:ext cx="723900" cy="3169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𝑇𝑅∗ =  𝐹/𝐶𝑅</a:t>
              </a:r>
              <a:endParaRPr lang="es-MX" sz="1100"/>
            </a:p>
          </xdr:txBody>
        </xdr:sp>
      </mc:Fallback>
    </mc:AlternateContent>
    <xdr:clientData/>
  </xdr:oneCellAnchor>
  <xdr:oneCellAnchor>
    <xdr:from>
      <xdr:col>8</xdr:col>
      <xdr:colOff>190500</xdr:colOff>
      <xdr:row>24</xdr:row>
      <xdr:rowOff>12247</xdr:rowOff>
    </xdr:from>
    <xdr:ext cx="1117229" cy="289118"/>
    <mc:AlternateContent xmlns:mc="http://schemas.openxmlformats.org/markup-compatibility/2006">
      <mc:Choice xmlns:a14="http://schemas.microsoft.com/office/drawing/2010/main" Requires="a14">
        <xdr:sp macro="" textlink="">
          <xdr:nvSpPr>
            <xdr:cNvPr id="32" name="CuadroTexto 31">
              <a:extLst>
                <a:ext uri="{FF2B5EF4-FFF2-40B4-BE49-F238E27FC236}">
                  <a16:creationId xmlns:a16="http://schemas.microsoft.com/office/drawing/2014/main" xmlns="" id="{A3C10DB7-095A-4100-AD90-BA4CA6D7EF8C}"/>
                </a:ext>
              </a:extLst>
            </xdr:cNvPr>
            <xdr:cNvSpPr txBox="1"/>
          </xdr:nvSpPr>
          <xdr:spPr>
            <a:xfrm>
              <a:off x="8963025" y="4622347"/>
              <a:ext cx="1117229" cy="2891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𝑐𝑜𝑛</m:t>
                    </m:r>
                    <m:r>
                      <a:rPr lang="es-MX" sz="1100" b="0" i="1">
                        <a:latin typeface="Cambria Math" panose="02040503050406030204" pitchFamily="18" charset="0"/>
                      </a:rPr>
                      <m:t> </m:t>
                    </m:r>
                    <m:r>
                      <a:rPr lang="es-MX" sz="1100" b="0" i="1">
                        <a:latin typeface="Cambria Math" panose="02040503050406030204" pitchFamily="18" charset="0"/>
                      </a:rPr>
                      <m:t>𝐶𝑅</m:t>
                    </m:r>
                    <m:r>
                      <a:rPr lang="es-MX" sz="1100" b="0" i="1">
                        <a:latin typeface="Cambria Math" panose="02040503050406030204" pitchFamily="18" charset="0"/>
                      </a:rPr>
                      <m:t> =1 − </m:t>
                    </m:r>
                    <m:f>
                      <m:fPr>
                        <m:ctrlPr>
                          <a:rPr lang="es-MX" sz="1100" b="0" i="1">
                            <a:latin typeface="Cambria Math" panose="02040503050406030204" pitchFamily="18" charset="0"/>
                          </a:rPr>
                        </m:ctrlPr>
                      </m:fPr>
                      <m:num>
                        <m:r>
                          <a:rPr lang="es-MX" sz="1100" b="0" i="1">
                            <a:latin typeface="Cambria Math" panose="02040503050406030204" pitchFamily="18" charset="0"/>
                          </a:rPr>
                          <m:t>𝑣</m:t>
                        </m:r>
                      </m:num>
                      <m:den>
                        <m:r>
                          <a:rPr lang="es-MX" sz="1100" b="0" i="1">
                            <a:latin typeface="Cambria Math" panose="02040503050406030204" pitchFamily="18" charset="0"/>
                          </a:rPr>
                          <m:t>𝑃</m:t>
                        </m:r>
                      </m:den>
                    </m:f>
                  </m:oMath>
                </m:oMathPara>
              </a14:m>
              <a:endParaRPr lang="es-MX" sz="1100"/>
            </a:p>
          </xdr:txBody>
        </xdr:sp>
      </mc:Choice>
      <mc:Fallback>
        <xdr:sp macro="" textlink="">
          <xdr:nvSpPr>
            <xdr:cNvPr id="32" name="CuadroTexto 31">
              <a:extLst>
                <a:ext uri="{FF2B5EF4-FFF2-40B4-BE49-F238E27FC236}">
                  <a16:creationId xmlns:a16="http://schemas.microsoft.com/office/drawing/2014/main" xmlns:a14="http://schemas.microsoft.com/office/drawing/2010/main" xmlns="" id="{A3C10DB7-095A-4100-AD90-BA4CA6D7EF8C}"/>
                </a:ext>
              </a:extLst>
            </xdr:cNvPr>
            <xdr:cNvSpPr txBox="1"/>
          </xdr:nvSpPr>
          <xdr:spPr>
            <a:xfrm>
              <a:off x="8963025" y="4622347"/>
              <a:ext cx="1117229" cy="2891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𝑐𝑜𝑛 𝐶𝑅 =1 −  𝑣/𝑃</a:t>
              </a:r>
              <a:endParaRPr lang="es-MX" sz="1100"/>
            </a:p>
          </xdr:txBody>
        </xdr:sp>
      </mc:Fallback>
    </mc:AlternateContent>
    <xdr:clientData/>
  </xdr:oneCellAnchor>
  <xdr:oneCellAnchor>
    <xdr:from>
      <xdr:col>8</xdr:col>
      <xdr:colOff>249011</xdr:colOff>
      <xdr:row>21</xdr:row>
      <xdr:rowOff>43542</xdr:rowOff>
    </xdr:from>
    <xdr:ext cx="962443" cy="172227"/>
    <mc:AlternateContent xmlns:mc="http://schemas.openxmlformats.org/markup-compatibility/2006">
      <mc:Choice xmlns:a14="http://schemas.microsoft.com/office/drawing/2010/main" Requires="a14">
        <xdr:sp macro="" textlink="">
          <xdr:nvSpPr>
            <xdr:cNvPr id="33" name="CuadroTexto 32">
              <a:extLst>
                <a:ext uri="{FF2B5EF4-FFF2-40B4-BE49-F238E27FC236}">
                  <a16:creationId xmlns:a16="http://schemas.microsoft.com/office/drawing/2014/main" xmlns="" id="{B72C1364-C30D-4DCF-9AE9-43A2A21EDE4A}"/>
                </a:ext>
              </a:extLst>
            </xdr:cNvPr>
            <xdr:cNvSpPr txBox="1"/>
          </xdr:nvSpPr>
          <xdr:spPr>
            <a:xfrm>
              <a:off x="9021536" y="4072617"/>
              <a:ext cx="962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𝑐𝑜𝑛</m:t>
                    </m:r>
                    <m:r>
                      <a:rPr lang="es-MX" sz="1100" b="0" i="1">
                        <a:latin typeface="Cambria Math" panose="02040503050406030204" pitchFamily="18" charset="0"/>
                      </a:rPr>
                      <m:t> </m:t>
                    </m:r>
                    <m:r>
                      <a:rPr lang="es-MX" sz="1100" b="0" i="1">
                        <a:latin typeface="Cambria Math" panose="02040503050406030204" pitchFamily="18" charset="0"/>
                      </a:rPr>
                      <m:t>𝐶</m:t>
                    </m:r>
                    <m:r>
                      <a:rPr lang="es-MX" sz="1100" b="0" i="1">
                        <a:latin typeface="Cambria Math" panose="02040503050406030204" pitchFamily="18" charset="0"/>
                      </a:rPr>
                      <m:t> =</m:t>
                    </m:r>
                    <m:r>
                      <a:rPr lang="es-MX" sz="1100" b="0" i="1">
                        <a:latin typeface="Cambria Math" panose="02040503050406030204" pitchFamily="18" charset="0"/>
                      </a:rPr>
                      <m:t>𝑃</m:t>
                    </m:r>
                    <m:r>
                      <a:rPr lang="es-MX" sz="1100" b="0" i="1">
                        <a:latin typeface="Cambria Math" panose="02040503050406030204" pitchFamily="18" charset="0"/>
                      </a:rPr>
                      <m:t> −</m:t>
                    </m:r>
                    <m:r>
                      <a:rPr lang="es-MX" sz="1100" b="0" i="1">
                        <a:latin typeface="Cambria Math" panose="02040503050406030204" pitchFamily="18" charset="0"/>
                      </a:rPr>
                      <m:t>𝑣</m:t>
                    </m:r>
                  </m:oMath>
                </m:oMathPara>
              </a14:m>
              <a:endParaRPr lang="es-MX" sz="1100"/>
            </a:p>
          </xdr:txBody>
        </xdr:sp>
      </mc:Choice>
      <mc:Fallback>
        <xdr:sp macro="" textlink="">
          <xdr:nvSpPr>
            <xdr:cNvPr id="33" name="CuadroTexto 32">
              <a:extLst>
                <a:ext uri="{FF2B5EF4-FFF2-40B4-BE49-F238E27FC236}">
                  <a16:creationId xmlns:a16="http://schemas.microsoft.com/office/drawing/2014/main" xmlns:a14="http://schemas.microsoft.com/office/drawing/2010/main" xmlns="" id="{B72C1364-C30D-4DCF-9AE9-43A2A21EDE4A}"/>
                </a:ext>
              </a:extLst>
            </xdr:cNvPr>
            <xdr:cNvSpPr txBox="1"/>
          </xdr:nvSpPr>
          <xdr:spPr>
            <a:xfrm>
              <a:off x="9021536" y="4072617"/>
              <a:ext cx="962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𝑐𝑜𝑛 𝐶 =𝑃 −𝑣</a:t>
              </a:r>
              <a:endParaRPr lang="es-MX" sz="1100"/>
            </a:p>
          </xdr:txBody>
        </xdr:sp>
      </mc:Fallback>
    </mc:AlternateContent>
    <xdr:clientData/>
  </xdr:oneCellAnchor>
  <xdr:oneCellAnchor>
    <xdr:from>
      <xdr:col>13</xdr:col>
      <xdr:colOff>166007</xdr:colOff>
      <xdr:row>20</xdr:row>
      <xdr:rowOff>182336</xdr:rowOff>
    </xdr:from>
    <xdr:ext cx="529183" cy="316946"/>
    <mc:AlternateContent xmlns:mc="http://schemas.openxmlformats.org/markup-compatibility/2006">
      <mc:Choice xmlns:a14="http://schemas.microsoft.com/office/drawing/2010/main" Requires="a14">
        <xdr:sp macro="" textlink="">
          <xdr:nvSpPr>
            <xdr:cNvPr id="34" name="CuadroTexto 33">
              <a:extLst>
                <a:ext uri="{FF2B5EF4-FFF2-40B4-BE49-F238E27FC236}">
                  <a16:creationId xmlns:a16="http://schemas.microsoft.com/office/drawing/2014/main" xmlns="" id="{B057B4F5-0538-48AA-B211-8A638B163E07}"/>
                </a:ext>
              </a:extLst>
            </xdr:cNvPr>
            <xdr:cNvSpPr txBox="1"/>
          </xdr:nvSpPr>
          <xdr:spPr>
            <a:xfrm>
              <a:off x="14148707" y="4020911"/>
              <a:ext cx="529183" cy="3169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𝑄</m:t>
                    </m:r>
                    <m:r>
                      <a:rPr lang="es-MX" sz="1100" b="0" i="1">
                        <a:latin typeface="Cambria Math" panose="02040503050406030204" pitchFamily="18" charset="0"/>
                      </a:rPr>
                      <m:t>∗ = </m:t>
                    </m:r>
                    <m:f>
                      <m:fPr>
                        <m:ctrlPr>
                          <a:rPr lang="es-MX" sz="1100" b="0" i="1">
                            <a:latin typeface="Cambria Math" panose="02040503050406030204" pitchFamily="18" charset="0"/>
                          </a:rPr>
                        </m:ctrlPr>
                      </m:fPr>
                      <m:num>
                        <m:r>
                          <a:rPr lang="es-MX" sz="1100" b="0" i="1">
                            <a:latin typeface="Cambria Math" panose="02040503050406030204" pitchFamily="18" charset="0"/>
                          </a:rPr>
                          <m:t>𝐹</m:t>
                        </m:r>
                      </m:num>
                      <m:den>
                        <m:r>
                          <a:rPr lang="es-MX" sz="1100" b="0" i="1">
                            <a:latin typeface="Cambria Math" panose="02040503050406030204" pitchFamily="18" charset="0"/>
                          </a:rPr>
                          <m:t>𝐶</m:t>
                        </m:r>
                      </m:den>
                    </m:f>
                  </m:oMath>
                </m:oMathPara>
              </a14:m>
              <a:endParaRPr lang="es-MX" sz="1100"/>
            </a:p>
          </xdr:txBody>
        </xdr:sp>
      </mc:Choice>
      <mc:Fallback>
        <xdr:sp macro="" textlink="">
          <xdr:nvSpPr>
            <xdr:cNvPr id="34" name="CuadroTexto 33">
              <a:extLst>
                <a:ext uri="{FF2B5EF4-FFF2-40B4-BE49-F238E27FC236}">
                  <a16:creationId xmlns:a16="http://schemas.microsoft.com/office/drawing/2014/main" xmlns:a14="http://schemas.microsoft.com/office/drawing/2010/main" xmlns="" id="{B057B4F5-0538-48AA-B211-8A638B163E07}"/>
                </a:ext>
              </a:extLst>
            </xdr:cNvPr>
            <xdr:cNvSpPr txBox="1"/>
          </xdr:nvSpPr>
          <xdr:spPr>
            <a:xfrm>
              <a:off x="14148707" y="4020911"/>
              <a:ext cx="529183" cy="3169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𝑄∗ =  𝐹/𝐶</a:t>
              </a:r>
              <a:endParaRPr lang="es-MX" sz="1100"/>
            </a:p>
          </xdr:txBody>
        </xdr:sp>
      </mc:Fallback>
    </mc:AlternateContent>
    <xdr:clientData/>
  </xdr:oneCellAnchor>
  <xdr:oneCellAnchor>
    <xdr:from>
      <xdr:col>13</xdr:col>
      <xdr:colOff>88447</xdr:colOff>
      <xdr:row>23</xdr:row>
      <xdr:rowOff>195943</xdr:rowOff>
    </xdr:from>
    <xdr:ext cx="723900" cy="316946"/>
    <mc:AlternateContent xmlns:mc="http://schemas.openxmlformats.org/markup-compatibility/2006">
      <mc:Choice xmlns:a14="http://schemas.microsoft.com/office/drawing/2010/main" Requires="a14">
        <xdr:sp macro="" textlink="">
          <xdr:nvSpPr>
            <xdr:cNvPr id="35" name="CuadroTexto 34">
              <a:extLst>
                <a:ext uri="{FF2B5EF4-FFF2-40B4-BE49-F238E27FC236}">
                  <a16:creationId xmlns:a16="http://schemas.microsoft.com/office/drawing/2014/main" xmlns="" id="{9741FE6C-5AEF-4743-907A-0FC5A2CF512F}"/>
                </a:ext>
              </a:extLst>
            </xdr:cNvPr>
            <xdr:cNvSpPr txBox="1"/>
          </xdr:nvSpPr>
          <xdr:spPr>
            <a:xfrm>
              <a:off x="14071147" y="4606018"/>
              <a:ext cx="723900" cy="3169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𝑇𝑅</m:t>
                    </m:r>
                    <m:r>
                      <a:rPr lang="es-MX" sz="1100" b="0" i="1">
                        <a:latin typeface="Cambria Math" panose="02040503050406030204" pitchFamily="18" charset="0"/>
                      </a:rPr>
                      <m:t>∗ = </m:t>
                    </m:r>
                    <m:f>
                      <m:fPr>
                        <m:ctrlPr>
                          <a:rPr lang="es-MX" sz="1100" b="0" i="1">
                            <a:latin typeface="Cambria Math" panose="02040503050406030204" pitchFamily="18" charset="0"/>
                          </a:rPr>
                        </m:ctrlPr>
                      </m:fPr>
                      <m:num>
                        <m:r>
                          <a:rPr lang="es-MX" sz="1100" b="0" i="1">
                            <a:latin typeface="Cambria Math" panose="02040503050406030204" pitchFamily="18" charset="0"/>
                          </a:rPr>
                          <m:t>𝐹</m:t>
                        </m:r>
                      </m:num>
                      <m:den>
                        <m:r>
                          <a:rPr lang="es-MX" sz="1100" b="0" i="1">
                            <a:latin typeface="Cambria Math" panose="02040503050406030204" pitchFamily="18" charset="0"/>
                          </a:rPr>
                          <m:t>𝐶𝑅</m:t>
                        </m:r>
                      </m:den>
                    </m:f>
                  </m:oMath>
                </m:oMathPara>
              </a14:m>
              <a:endParaRPr lang="es-MX" sz="1100"/>
            </a:p>
          </xdr:txBody>
        </xdr:sp>
      </mc:Choice>
      <mc:Fallback>
        <xdr:sp macro="" textlink="">
          <xdr:nvSpPr>
            <xdr:cNvPr id="35" name="CuadroTexto 34">
              <a:extLst>
                <a:ext uri="{FF2B5EF4-FFF2-40B4-BE49-F238E27FC236}">
                  <a16:creationId xmlns:a16="http://schemas.microsoft.com/office/drawing/2014/main" xmlns:a14="http://schemas.microsoft.com/office/drawing/2010/main" xmlns="" id="{9741FE6C-5AEF-4743-907A-0FC5A2CF512F}"/>
                </a:ext>
              </a:extLst>
            </xdr:cNvPr>
            <xdr:cNvSpPr txBox="1"/>
          </xdr:nvSpPr>
          <xdr:spPr>
            <a:xfrm>
              <a:off x="14071147" y="4606018"/>
              <a:ext cx="723900" cy="3169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𝑇𝑅∗ =  𝐹/𝐶𝑅</a:t>
              </a:r>
              <a:endParaRPr lang="es-MX" sz="1100"/>
            </a:p>
          </xdr:txBody>
        </xdr:sp>
      </mc:Fallback>
    </mc:AlternateContent>
    <xdr:clientData/>
  </xdr:oneCellAnchor>
  <xdr:oneCellAnchor>
    <xdr:from>
      <xdr:col>14</xdr:col>
      <xdr:colOff>190500</xdr:colOff>
      <xdr:row>24</xdr:row>
      <xdr:rowOff>12247</xdr:rowOff>
    </xdr:from>
    <xdr:ext cx="1117229" cy="289118"/>
    <mc:AlternateContent xmlns:mc="http://schemas.openxmlformats.org/markup-compatibility/2006">
      <mc:Choice xmlns:a14="http://schemas.microsoft.com/office/drawing/2010/main" Requires="a14">
        <xdr:sp macro="" textlink="">
          <xdr:nvSpPr>
            <xdr:cNvPr id="36" name="CuadroTexto 35">
              <a:extLst>
                <a:ext uri="{FF2B5EF4-FFF2-40B4-BE49-F238E27FC236}">
                  <a16:creationId xmlns:a16="http://schemas.microsoft.com/office/drawing/2014/main" xmlns="" id="{81D94295-A5A0-4591-AE7B-F8B3BF20D95B}"/>
                </a:ext>
              </a:extLst>
            </xdr:cNvPr>
            <xdr:cNvSpPr txBox="1"/>
          </xdr:nvSpPr>
          <xdr:spPr>
            <a:xfrm>
              <a:off x="14992350" y="4622347"/>
              <a:ext cx="1117229" cy="2891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𝑐𝑜𝑛</m:t>
                    </m:r>
                    <m:r>
                      <a:rPr lang="es-MX" sz="1100" b="0" i="1">
                        <a:latin typeface="Cambria Math" panose="02040503050406030204" pitchFamily="18" charset="0"/>
                      </a:rPr>
                      <m:t> </m:t>
                    </m:r>
                    <m:r>
                      <a:rPr lang="es-MX" sz="1100" b="0" i="1">
                        <a:latin typeface="Cambria Math" panose="02040503050406030204" pitchFamily="18" charset="0"/>
                      </a:rPr>
                      <m:t>𝐶𝑅</m:t>
                    </m:r>
                    <m:r>
                      <a:rPr lang="es-MX" sz="1100" b="0" i="1">
                        <a:latin typeface="Cambria Math" panose="02040503050406030204" pitchFamily="18" charset="0"/>
                      </a:rPr>
                      <m:t> =1 − </m:t>
                    </m:r>
                    <m:f>
                      <m:fPr>
                        <m:ctrlPr>
                          <a:rPr lang="es-MX" sz="1100" b="0" i="1">
                            <a:latin typeface="Cambria Math" panose="02040503050406030204" pitchFamily="18" charset="0"/>
                          </a:rPr>
                        </m:ctrlPr>
                      </m:fPr>
                      <m:num>
                        <m:r>
                          <a:rPr lang="es-MX" sz="1100" b="0" i="1">
                            <a:latin typeface="Cambria Math" panose="02040503050406030204" pitchFamily="18" charset="0"/>
                          </a:rPr>
                          <m:t>𝑣</m:t>
                        </m:r>
                      </m:num>
                      <m:den>
                        <m:r>
                          <a:rPr lang="es-MX" sz="1100" b="0" i="1">
                            <a:latin typeface="Cambria Math" panose="02040503050406030204" pitchFamily="18" charset="0"/>
                          </a:rPr>
                          <m:t>𝑃</m:t>
                        </m:r>
                      </m:den>
                    </m:f>
                  </m:oMath>
                </m:oMathPara>
              </a14:m>
              <a:endParaRPr lang="es-MX" sz="1100"/>
            </a:p>
          </xdr:txBody>
        </xdr:sp>
      </mc:Choice>
      <mc:Fallback>
        <xdr:sp macro="" textlink="">
          <xdr:nvSpPr>
            <xdr:cNvPr id="36" name="CuadroTexto 35">
              <a:extLst>
                <a:ext uri="{FF2B5EF4-FFF2-40B4-BE49-F238E27FC236}">
                  <a16:creationId xmlns:a16="http://schemas.microsoft.com/office/drawing/2014/main" xmlns:a14="http://schemas.microsoft.com/office/drawing/2010/main" xmlns="" id="{81D94295-A5A0-4591-AE7B-F8B3BF20D95B}"/>
                </a:ext>
              </a:extLst>
            </xdr:cNvPr>
            <xdr:cNvSpPr txBox="1"/>
          </xdr:nvSpPr>
          <xdr:spPr>
            <a:xfrm>
              <a:off x="14992350" y="4622347"/>
              <a:ext cx="1117229" cy="2891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𝑐𝑜𝑛 𝐶𝑅 =1 −  𝑣/𝑃</a:t>
              </a:r>
              <a:endParaRPr lang="es-MX" sz="1100"/>
            </a:p>
          </xdr:txBody>
        </xdr:sp>
      </mc:Fallback>
    </mc:AlternateContent>
    <xdr:clientData/>
  </xdr:oneCellAnchor>
  <xdr:oneCellAnchor>
    <xdr:from>
      <xdr:col>14</xdr:col>
      <xdr:colOff>249011</xdr:colOff>
      <xdr:row>21</xdr:row>
      <xdr:rowOff>43542</xdr:rowOff>
    </xdr:from>
    <xdr:ext cx="962443" cy="172227"/>
    <mc:AlternateContent xmlns:mc="http://schemas.openxmlformats.org/markup-compatibility/2006">
      <mc:Choice xmlns:a14="http://schemas.microsoft.com/office/drawing/2010/main" Requires="a14">
        <xdr:sp macro="" textlink="">
          <xdr:nvSpPr>
            <xdr:cNvPr id="37" name="CuadroTexto 36">
              <a:extLst>
                <a:ext uri="{FF2B5EF4-FFF2-40B4-BE49-F238E27FC236}">
                  <a16:creationId xmlns:a16="http://schemas.microsoft.com/office/drawing/2014/main" xmlns="" id="{FC850577-0ED0-47B9-BA9F-C8216F95FAD6}"/>
                </a:ext>
              </a:extLst>
            </xdr:cNvPr>
            <xdr:cNvSpPr txBox="1"/>
          </xdr:nvSpPr>
          <xdr:spPr>
            <a:xfrm>
              <a:off x="15050861" y="4072617"/>
              <a:ext cx="962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𝑐𝑜𝑛</m:t>
                    </m:r>
                    <m:r>
                      <a:rPr lang="es-MX" sz="1100" b="0" i="1">
                        <a:latin typeface="Cambria Math" panose="02040503050406030204" pitchFamily="18" charset="0"/>
                      </a:rPr>
                      <m:t> </m:t>
                    </m:r>
                    <m:r>
                      <a:rPr lang="es-MX" sz="1100" b="0" i="1">
                        <a:latin typeface="Cambria Math" panose="02040503050406030204" pitchFamily="18" charset="0"/>
                      </a:rPr>
                      <m:t>𝐶</m:t>
                    </m:r>
                    <m:r>
                      <a:rPr lang="es-MX" sz="1100" b="0" i="1">
                        <a:latin typeface="Cambria Math" panose="02040503050406030204" pitchFamily="18" charset="0"/>
                      </a:rPr>
                      <m:t> =</m:t>
                    </m:r>
                    <m:r>
                      <a:rPr lang="es-MX" sz="1100" b="0" i="1">
                        <a:latin typeface="Cambria Math" panose="02040503050406030204" pitchFamily="18" charset="0"/>
                      </a:rPr>
                      <m:t>𝑃</m:t>
                    </m:r>
                    <m:r>
                      <a:rPr lang="es-MX" sz="1100" b="0" i="1">
                        <a:latin typeface="Cambria Math" panose="02040503050406030204" pitchFamily="18" charset="0"/>
                      </a:rPr>
                      <m:t> −</m:t>
                    </m:r>
                    <m:r>
                      <a:rPr lang="es-MX" sz="1100" b="0" i="1">
                        <a:latin typeface="Cambria Math" panose="02040503050406030204" pitchFamily="18" charset="0"/>
                      </a:rPr>
                      <m:t>𝑣</m:t>
                    </m:r>
                  </m:oMath>
                </m:oMathPara>
              </a14:m>
              <a:endParaRPr lang="es-MX" sz="1100"/>
            </a:p>
          </xdr:txBody>
        </xdr:sp>
      </mc:Choice>
      <mc:Fallback>
        <xdr:sp macro="" textlink="">
          <xdr:nvSpPr>
            <xdr:cNvPr id="37" name="CuadroTexto 36">
              <a:extLst>
                <a:ext uri="{FF2B5EF4-FFF2-40B4-BE49-F238E27FC236}">
                  <a16:creationId xmlns:a16="http://schemas.microsoft.com/office/drawing/2014/main" xmlns:a14="http://schemas.microsoft.com/office/drawing/2010/main" xmlns="" id="{FC850577-0ED0-47B9-BA9F-C8216F95FAD6}"/>
                </a:ext>
              </a:extLst>
            </xdr:cNvPr>
            <xdr:cNvSpPr txBox="1"/>
          </xdr:nvSpPr>
          <xdr:spPr>
            <a:xfrm>
              <a:off x="15050861" y="4072617"/>
              <a:ext cx="962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𝑐𝑜𝑛 𝐶 =𝑃 −𝑣</a:t>
              </a:r>
              <a:endParaRPr lang="es-MX" sz="1100"/>
            </a:p>
          </xdr:txBody>
        </xdr:sp>
      </mc:Fallback>
    </mc:AlternateContent>
    <xdr:clientData/>
  </xdr:oneCellAnchor>
  <xdr:oneCellAnchor>
    <xdr:from>
      <xdr:col>1</xdr:col>
      <xdr:colOff>166007</xdr:colOff>
      <xdr:row>28</xdr:row>
      <xdr:rowOff>182336</xdr:rowOff>
    </xdr:from>
    <xdr:ext cx="529183" cy="316946"/>
    <mc:AlternateContent xmlns:mc="http://schemas.openxmlformats.org/markup-compatibility/2006">
      <mc:Choice xmlns:a14="http://schemas.microsoft.com/office/drawing/2010/main" Requires="a14">
        <xdr:sp macro="" textlink="">
          <xdr:nvSpPr>
            <xdr:cNvPr id="38" name="CuadroTexto 37">
              <a:extLst>
                <a:ext uri="{FF2B5EF4-FFF2-40B4-BE49-F238E27FC236}">
                  <a16:creationId xmlns:a16="http://schemas.microsoft.com/office/drawing/2014/main" xmlns="" id="{56D0BC78-51C0-492F-A295-FD3C6B33AD85}"/>
                </a:ext>
              </a:extLst>
            </xdr:cNvPr>
            <xdr:cNvSpPr txBox="1"/>
          </xdr:nvSpPr>
          <xdr:spPr>
            <a:xfrm>
              <a:off x="928007" y="5563961"/>
              <a:ext cx="529183" cy="3169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𝑄</m:t>
                    </m:r>
                    <m:r>
                      <a:rPr lang="es-MX" sz="1100" b="0" i="1">
                        <a:latin typeface="Cambria Math" panose="02040503050406030204" pitchFamily="18" charset="0"/>
                      </a:rPr>
                      <m:t>∗ = </m:t>
                    </m:r>
                    <m:f>
                      <m:fPr>
                        <m:ctrlPr>
                          <a:rPr lang="es-MX" sz="1100" b="0" i="1">
                            <a:latin typeface="Cambria Math" panose="02040503050406030204" pitchFamily="18" charset="0"/>
                          </a:rPr>
                        </m:ctrlPr>
                      </m:fPr>
                      <m:num>
                        <m:r>
                          <a:rPr lang="es-MX" sz="1100" b="0" i="1">
                            <a:latin typeface="Cambria Math" panose="02040503050406030204" pitchFamily="18" charset="0"/>
                          </a:rPr>
                          <m:t>𝐹</m:t>
                        </m:r>
                      </m:num>
                      <m:den>
                        <m:r>
                          <a:rPr lang="es-MX" sz="1100" b="0" i="1">
                            <a:latin typeface="Cambria Math" panose="02040503050406030204" pitchFamily="18" charset="0"/>
                          </a:rPr>
                          <m:t>𝐶</m:t>
                        </m:r>
                      </m:den>
                    </m:f>
                  </m:oMath>
                </m:oMathPara>
              </a14:m>
              <a:endParaRPr lang="es-MX" sz="1100"/>
            </a:p>
          </xdr:txBody>
        </xdr:sp>
      </mc:Choice>
      <mc:Fallback>
        <xdr:sp macro="" textlink="">
          <xdr:nvSpPr>
            <xdr:cNvPr id="38" name="CuadroTexto 37">
              <a:extLst>
                <a:ext uri="{FF2B5EF4-FFF2-40B4-BE49-F238E27FC236}">
                  <a16:creationId xmlns:a16="http://schemas.microsoft.com/office/drawing/2014/main" xmlns:a14="http://schemas.microsoft.com/office/drawing/2010/main" xmlns="" id="{56D0BC78-51C0-492F-A295-FD3C6B33AD85}"/>
                </a:ext>
              </a:extLst>
            </xdr:cNvPr>
            <xdr:cNvSpPr txBox="1"/>
          </xdr:nvSpPr>
          <xdr:spPr>
            <a:xfrm>
              <a:off x="928007" y="5563961"/>
              <a:ext cx="529183" cy="3169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𝑄∗ =  𝐹/𝐶</a:t>
              </a:r>
              <a:endParaRPr lang="es-MX" sz="1100"/>
            </a:p>
          </xdr:txBody>
        </xdr:sp>
      </mc:Fallback>
    </mc:AlternateContent>
    <xdr:clientData/>
  </xdr:oneCellAnchor>
  <xdr:oneCellAnchor>
    <xdr:from>
      <xdr:col>1</xdr:col>
      <xdr:colOff>88447</xdr:colOff>
      <xdr:row>31</xdr:row>
      <xdr:rowOff>195943</xdr:rowOff>
    </xdr:from>
    <xdr:ext cx="723900" cy="316946"/>
    <mc:AlternateContent xmlns:mc="http://schemas.openxmlformats.org/markup-compatibility/2006">
      <mc:Choice xmlns:a14="http://schemas.microsoft.com/office/drawing/2010/main" Requires="a14">
        <xdr:sp macro="" textlink="">
          <xdr:nvSpPr>
            <xdr:cNvPr id="39" name="CuadroTexto 38">
              <a:extLst>
                <a:ext uri="{FF2B5EF4-FFF2-40B4-BE49-F238E27FC236}">
                  <a16:creationId xmlns:a16="http://schemas.microsoft.com/office/drawing/2014/main" xmlns="" id="{D6928722-474D-42A6-819B-A1F8387C5132}"/>
                </a:ext>
              </a:extLst>
            </xdr:cNvPr>
            <xdr:cNvSpPr txBox="1"/>
          </xdr:nvSpPr>
          <xdr:spPr>
            <a:xfrm>
              <a:off x="850447" y="6149068"/>
              <a:ext cx="723900" cy="3169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𝑇𝑅</m:t>
                    </m:r>
                    <m:r>
                      <a:rPr lang="es-MX" sz="1100" b="0" i="1">
                        <a:latin typeface="Cambria Math" panose="02040503050406030204" pitchFamily="18" charset="0"/>
                      </a:rPr>
                      <m:t>∗ = </m:t>
                    </m:r>
                    <m:f>
                      <m:fPr>
                        <m:ctrlPr>
                          <a:rPr lang="es-MX" sz="1100" b="0" i="1">
                            <a:latin typeface="Cambria Math" panose="02040503050406030204" pitchFamily="18" charset="0"/>
                          </a:rPr>
                        </m:ctrlPr>
                      </m:fPr>
                      <m:num>
                        <m:r>
                          <a:rPr lang="es-MX" sz="1100" b="0" i="1">
                            <a:latin typeface="Cambria Math" panose="02040503050406030204" pitchFamily="18" charset="0"/>
                          </a:rPr>
                          <m:t>𝐹</m:t>
                        </m:r>
                      </m:num>
                      <m:den>
                        <m:r>
                          <a:rPr lang="es-MX" sz="1100" b="0" i="1">
                            <a:latin typeface="Cambria Math" panose="02040503050406030204" pitchFamily="18" charset="0"/>
                          </a:rPr>
                          <m:t>𝐶𝑅</m:t>
                        </m:r>
                      </m:den>
                    </m:f>
                  </m:oMath>
                </m:oMathPara>
              </a14:m>
              <a:endParaRPr lang="es-MX" sz="1100"/>
            </a:p>
          </xdr:txBody>
        </xdr:sp>
      </mc:Choice>
      <mc:Fallback>
        <xdr:sp macro="" textlink="">
          <xdr:nvSpPr>
            <xdr:cNvPr id="39" name="CuadroTexto 38">
              <a:extLst>
                <a:ext uri="{FF2B5EF4-FFF2-40B4-BE49-F238E27FC236}">
                  <a16:creationId xmlns:a16="http://schemas.microsoft.com/office/drawing/2014/main" xmlns:a14="http://schemas.microsoft.com/office/drawing/2010/main" xmlns="" id="{D6928722-474D-42A6-819B-A1F8387C5132}"/>
                </a:ext>
              </a:extLst>
            </xdr:cNvPr>
            <xdr:cNvSpPr txBox="1"/>
          </xdr:nvSpPr>
          <xdr:spPr>
            <a:xfrm>
              <a:off x="850447" y="6149068"/>
              <a:ext cx="723900" cy="3169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𝑇𝑅∗ =  𝐹/𝐶𝑅</a:t>
              </a:r>
              <a:endParaRPr lang="es-MX" sz="1100"/>
            </a:p>
          </xdr:txBody>
        </xdr:sp>
      </mc:Fallback>
    </mc:AlternateContent>
    <xdr:clientData/>
  </xdr:oneCellAnchor>
  <xdr:oneCellAnchor>
    <xdr:from>
      <xdr:col>2</xdr:col>
      <xdr:colOff>190500</xdr:colOff>
      <xdr:row>32</xdr:row>
      <xdr:rowOff>12247</xdr:rowOff>
    </xdr:from>
    <xdr:ext cx="1117229" cy="289118"/>
    <mc:AlternateContent xmlns:mc="http://schemas.openxmlformats.org/markup-compatibility/2006">
      <mc:Choice xmlns:a14="http://schemas.microsoft.com/office/drawing/2010/main" Requires="a14">
        <xdr:sp macro="" textlink="">
          <xdr:nvSpPr>
            <xdr:cNvPr id="40" name="CuadroTexto 39">
              <a:extLst>
                <a:ext uri="{FF2B5EF4-FFF2-40B4-BE49-F238E27FC236}">
                  <a16:creationId xmlns:a16="http://schemas.microsoft.com/office/drawing/2014/main" xmlns="" id="{EA5CA6AC-F375-4E85-A073-1E01D5AD9534}"/>
                </a:ext>
              </a:extLst>
            </xdr:cNvPr>
            <xdr:cNvSpPr txBox="1"/>
          </xdr:nvSpPr>
          <xdr:spPr>
            <a:xfrm>
              <a:off x="1866900" y="6165397"/>
              <a:ext cx="1117229" cy="2891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𝑐𝑜𝑛</m:t>
                    </m:r>
                    <m:r>
                      <a:rPr lang="es-MX" sz="1100" b="0" i="1">
                        <a:latin typeface="Cambria Math" panose="02040503050406030204" pitchFamily="18" charset="0"/>
                      </a:rPr>
                      <m:t> </m:t>
                    </m:r>
                    <m:r>
                      <a:rPr lang="es-MX" sz="1100" b="0" i="1">
                        <a:latin typeface="Cambria Math" panose="02040503050406030204" pitchFamily="18" charset="0"/>
                      </a:rPr>
                      <m:t>𝐶𝑅</m:t>
                    </m:r>
                    <m:r>
                      <a:rPr lang="es-MX" sz="1100" b="0" i="1">
                        <a:latin typeface="Cambria Math" panose="02040503050406030204" pitchFamily="18" charset="0"/>
                      </a:rPr>
                      <m:t> =1 − </m:t>
                    </m:r>
                    <m:f>
                      <m:fPr>
                        <m:ctrlPr>
                          <a:rPr lang="es-MX" sz="1100" b="0" i="1">
                            <a:latin typeface="Cambria Math" panose="02040503050406030204" pitchFamily="18" charset="0"/>
                          </a:rPr>
                        </m:ctrlPr>
                      </m:fPr>
                      <m:num>
                        <m:r>
                          <a:rPr lang="es-MX" sz="1100" b="0" i="1">
                            <a:latin typeface="Cambria Math" panose="02040503050406030204" pitchFamily="18" charset="0"/>
                          </a:rPr>
                          <m:t>𝑣</m:t>
                        </m:r>
                      </m:num>
                      <m:den>
                        <m:r>
                          <a:rPr lang="es-MX" sz="1100" b="0" i="1">
                            <a:latin typeface="Cambria Math" panose="02040503050406030204" pitchFamily="18" charset="0"/>
                          </a:rPr>
                          <m:t>𝑃</m:t>
                        </m:r>
                      </m:den>
                    </m:f>
                  </m:oMath>
                </m:oMathPara>
              </a14:m>
              <a:endParaRPr lang="es-MX" sz="1100"/>
            </a:p>
          </xdr:txBody>
        </xdr:sp>
      </mc:Choice>
      <mc:Fallback>
        <xdr:sp macro="" textlink="">
          <xdr:nvSpPr>
            <xdr:cNvPr id="40" name="CuadroTexto 39">
              <a:extLst>
                <a:ext uri="{FF2B5EF4-FFF2-40B4-BE49-F238E27FC236}">
                  <a16:creationId xmlns:a16="http://schemas.microsoft.com/office/drawing/2014/main" xmlns:a14="http://schemas.microsoft.com/office/drawing/2010/main" xmlns="" id="{EA5CA6AC-F375-4E85-A073-1E01D5AD9534}"/>
                </a:ext>
              </a:extLst>
            </xdr:cNvPr>
            <xdr:cNvSpPr txBox="1"/>
          </xdr:nvSpPr>
          <xdr:spPr>
            <a:xfrm>
              <a:off x="1866900" y="6165397"/>
              <a:ext cx="1117229" cy="2891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𝑐𝑜𝑛 𝐶𝑅 =1 −  𝑣/𝑃</a:t>
              </a:r>
              <a:endParaRPr lang="es-MX" sz="1100"/>
            </a:p>
          </xdr:txBody>
        </xdr:sp>
      </mc:Fallback>
    </mc:AlternateContent>
    <xdr:clientData/>
  </xdr:oneCellAnchor>
  <xdr:oneCellAnchor>
    <xdr:from>
      <xdr:col>2</xdr:col>
      <xdr:colOff>249011</xdr:colOff>
      <xdr:row>29</xdr:row>
      <xdr:rowOff>43542</xdr:rowOff>
    </xdr:from>
    <xdr:ext cx="962443" cy="172227"/>
    <mc:AlternateContent xmlns:mc="http://schemas.openxmlformats.org/markup-compatibility/2006">
      <mc:Choice xmlns:a14="http://schemas.microsoft.com/office/drawing/2010/main" Requires="a14">
        <xdr:sp macro="" textlink="">
          <xdr:nvSpPr>
            <xdr:cNvPr id="41" name="CuadroTexto 40">
              <a:extLst>
                <a:ext uri="{FF2B5EF4-FFF2-40B4-BE49-F238E27FC236}">
                  <a16:creationId xmlns:a16="http://schemas.microsoft.com/office/drawing/2014/main" xmlns="" id="{4E38FAF2-1BA0-4A7A-B603-E4F1CE8DDDFA}"/>
                </a:ext>
              </a:extLst>
            </xdr:cNvPr>
            <xdr:cNvSpPr txBox="1"/>
          </xdr:nvSpPr>
          <xdr:spPr>
            <a:xfrm>
              <a:off x="1925411" y="5615667"/>
              <a:ext cx="962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𝑐𝑜𝑛</m:t>
                    </m:r>
                    <m:r>
                      <a:rPr lang="es-MX" sz="1100" b="0" i="1">
                        <a:latin typeface="Cambria Math" panose="02040503050406030204" pitchFamily="18" charset="0"/>
                      </a:rPr>
                      <m:t> </m:t>
                    </m:r>
                    <m:r>
                      <a:rPr lang="es-MX" sz="1100" b="0" i="1">
                        <a:latin typeface="Cambria Math" panose="02040503050406030204" pitchFamily="18" charset="0"/>
                      </a:rPr>
                      <m:t>𝐶</m:t>
                    </m:r>
                    <m:r>
                      <a:rPr lang="es-MX" sz="1100" b="0" i="1">
                        <a:latin typeface="Cambria Math" panose="02040503050406030204" pitchFamily="18" charset="0"/>
                      </a:rPr>
                      <m:t> =</m:t>
                    </m:r>
                    <m:r>
                      <a:rPr lang="es-MX" sz="1100" b="0" i="1">
                        <a:latin typeface="Cambria Math" panose="02040503050406030204" pitchFamily="18" charset="0"/>
                      </a:rPr>
                      <m:t>𝑃</m:t>
                    </m:r>
                    <m:r>
                      <a:rPr lang="es-MX" sz="1100" b="0" i="1">
                        <a:latin typeface="Cambria Math" panose="02040503050406030204" pitchFamily="18" charset="0"/>
                      </a:rPr>
                      <m:t> −</m:t>
                    </m:r>
                    <m:r>
                      <a:rPr lang="es-MX" sz="1100" b="0" i="1">
                        <a:latin typeface="Cambria Math" panose="02040503050406030204" pitchFamily="18" charset="0"/>
                      </a:rPr>
                      <m:t>𝑣</m:t>
                    </m:r>
                  </m:oMath>
                </m:oMathPara>
              </a14:m>
              <a:endParaRPr lang="es-MX" sz="1100"/>
            </a:p>
          </xdr:txBody>
        </xdr:sp>
      </mc:Choice>
      <mc:Fallback>
        <xdr:sp macro="" textlink="">
          <xdr:nvSpPr>
            <xdr:cNvPr id="41" name="CuadroTexto 40">
              <a:extLst>
                <a:ext uri="{FF2B5EF4-FFF2-40B4-BE49-F238E27FC236}">
                  <a16:creationId xmlns:a16="http://schemas.microsoft.com/office/drawing/2014/main" xmlns:a14="http://schemas.microsoft.com/office/drawing/2010/main" xmlns="" id="{4E38FAF2-1BA0-4A7A-B603-E4F1CE8DDDFA}"/>
                </a:ext>
              </a:extLst>
            </xdr:cNvPr>
            <xdr:cNvSpPr txBox="1"/>
          </xdr:nvSpPr>
          <xdr:spPr>
            <a:xfrm>
              <a:off x="1925411" y="5615667"/>
              <a:ext cx="962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𝑐𝑜𝑛 𝐶 =𝑃 −𝑣</a:t>
              </a:r>
              <a:endParaRPr lang="es-MX" sz="1100"/>
            </a:p>
          </xdr:txBody>
        </xdr:sp>
      </mc:Fallback>
    </mc:AlternateContent>
    <xdr:clientData/>
  </xdr:oneCellAnchor>
  <xdr:twoCellAnchor>
    <xdr:from>
      <xdr:col>1</xdr:col>
      <xdr:colOff>4761</xdr:colOff>
      <xdr:row>69</xdr:row>
      <xdr:rowOff>185737</xdr:rowOff>
    </xdr:from>
    <xdr:to>
      <xdr:col>5</xdr:col>
      <xdr:colOff>1314449</xdr:colOff>
      <xdr:row>86</xdr:row>
      <xdr:rowOff>161925</xdr:rowOff>
    </xdr:to>
    <xdr:graphicFrame macro="">
      <xdr:nvGraphicFramePr>
        <xdr:cNvPr id="42" name="Gráfico 41">
          <a:extLst>
            <a:ext uri="{FF2B5EF4-FFF2-40B4-BE49-F238E27FC236}">
              <a16:creationId xmlns:a16="http://schemas.microsoft.com/office/drawing/2014/main" xmlns="" id="{E6EB223D-2D8A-419D-977D-48E119ADBD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70</xdr:row>
      <xdr:rowOff>0</xdr:rowOff>
    </xdr:from>
    <xdr:to>
      <xdr:col>12</xdr:col>
      <xdr:colOff>9525</xdr:colOff>
      <xdr:row>86</xdr:row>
      <xdr:rowOff>166688</xdr:rowOff>
    </xdr:to>
    <xdr:graphicFrame macro="">
      <xdr:nvGraphicFramePr>
        <xdr:cNvPr id="43" name="Gráfico 42">
          <a:extLst>
            <a:ext uri="{FF2B5EF4-FFF2-40B4-BE49-F238E27FC236}">
              <a16:creationId xmlns:a16="http://schemas.microsoft.com/office/drawing/2014/main" xmlns="" id="{5D2AB2FE-877F-4439-A1FF-3F978A4301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70</xdr:row>
      <xdr:rowOff>0</xdr:rowOff>
    </xdr:from>
    <xdr:to>
      <xdr:col>19</xdr:col>
      <xdr:colOff>333375</xdr:colOff>
      <xdr:row>86</xdr:row>
      <xdr:rowOff>166688</xdr:rowOff>
    </xdr:to>
    <xdr:graphicFrame macro="">
      <xdr:nvGraphicFramePr>
        <xdr:cNvPr id="44" name="Gráfico 43">
          <a:extLst>
            <a:ext uri="{FF2B5EF4-FFF2-40B4-BE49-F238E27FC236}">
              <a16:creationId xmlns:a16="http://schemas.microsoft.com/office/drawing/2014/main" xmlns="" id="{7E773D6B-C0C4-4E0F-BB8E-ECE9AAFEE2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761999</xdr:colOff>
      <xdr:row>89</xdr:row>
      <xdr:rowOff>0</xdr:rowOff>
    </xdr:from>
    <xdr:to>
      <xdr:col>5</xdr:col>
      <xdr:colOff>1314449</xdr:colOff>
      <xdr:row>105</xdr:row>
      <xdr:rowOff>166688</xdr:rowOff>
    </xdr:to>
    <xdr:graphicFrame macro="">
      <xdr:nvGraphicFramePr>
        <xdr:cNvPr id="45" name="Gráfico 44">
          <a:extLst>
            <a:ext uri="{FF2B5EF4-FFF2-40B4-BE49-F238E27FC236}">
              <a16:creationId xmlns:a16="http://schemas.microsoft.com/office/drawing/2014/main" xmlns="" id="{D29DD2B1-71E8-4AFB-B029-A0CE9D6471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89</xdr:row>
      <xdr:rowOff>0</xdr:rowOff>
    </xdr:from>
    <xdr:to>
      <xdr:col>12</xdr:col>
      <xdr:colOff>9525</xdr:colOff>
      <xdr:row>105</xdr:row>
      <xdr:rowOff>166688</xdr:rowOff>
    </xdr:to>
    <xdr:graphicFrame macro="">
      <xdr:nvGraphicFramePr>
        <xdr:cNvPr id="46" name="Gráfico 45">
          <a:extLst>
            <a:ext uri="{FF2B5EF4-FFF2-40B4-BE49-F238E27FC236}">
              <a16:creationId xmlns:a16="http://schemas.microsoft.com/office/drawing/2014/main" xmlns="" id="{FF514DF6-BCDA-437E-8DB7-2132776CA3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0</xdr:colOff>
      <xdr:row>89</xdr:row>
      <xdr:rowOff>0</xdr:rowOff>
    </xdr:from>
    <xdr:to>
      <xdr:col>19</xdr:col>
      <xdr:colOff>333375</xdr:colOff>
      <xdr:row>105</xdr:row>
      <xdr:rowOff>166688</xdr:rowOff>
    </xdr:to>
    <xdr:graphicFrame macro="">
      <xdr:nvGraphicFramePr>
        <xdr:cNvPr id="47" name="Gráfico 46">
          <a:extLst>
            <a:ext uri="{FF2B5EF4-FFF2-40B4-BE49-F238E27FC236}">
              <a16:creationId xmlns:a16="http://schemas.microsoft.com/office/drawing/2014/main" xmlns="" id="{BEE0059E-2756-4D34-95F6-9F768A779A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752474</xdr:colOff>
      <xdr:row>108</xdr:row>
      <xdr:rowOff>9525</xdr:rowOff>
    </xdr:from>
    <xdr:to>
      <xdr:col>5</xdr:col>
      <xdr:colOff>1304924</xdr:colOff>
      <xdr:row>124</xdr:row>
      <xdr:rowOff>176213</xdr:rowOff>
    </xdr:to>
    <xdr:graphicFrame macro="">
      <xdr:nvGraphicFramePr>
        <xdr:cNvPr id="48" name="Gráfico 47">
          <a:extLst>
            <a:ext uri="{FF2B5EF4-FFF2-40B4-BE49-F238E27FC236}">
              <a16:creationId xmlns:a16="http://schemas.microsoft.com/office/drawing/2014/main" xmlns="" id="{C18E9C82-0596-4394-A4D6-2558DB5F9F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1</xdr:colOff>
      <xdr:row>108</xdr:row>
      <xdr:rowOff>0</xdr:rowOff>
    </xdr:from>
    <xdr:to>
      <xdr:col>12</xdr:col>
      <xdr:colOff>9526</xdr:colOff>
      <xdr:row>124</xdr:row>
      <xdr:rowOff>166688</xdr:rowOff>
    </xdr:to>
    <xdr:graphicFrame macro="">
      <xdr:nvGraphicFramePr>
        <xdr:cNvPr id="49" name="Gráfico 48">
          <a:extLst>
            <a:ext uri="{FF2B5EF4-FFF2-40B4-BE49-F238E27FC236}">
              <a16:creationId xmlns:a16="http://schemas.microsoft.com/office/drawing/2014/main" xmlns="" id="{3CB9BC71-642B-4D92-8055-8B8EEB1ABB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0</xdr:colOff>
      <xdr:row>108</xdr:row>
      <xdr:rowOff>0</xdr:rowOff>
    </xdr:from>
    <xdr:to>
      <xdr:col>19</xdr:col>
      <xdr:colOff>333375</xdr:colOff>
      <xdr:row>124</xdr:row>
      <xdr:rowOff>166688</xdr:rowOff>
    </xdr:to>
    <xdr:graphicFrame macro="">
      <xdr:nvGraphicFramePr>
        <xdr:cNvPr id="50" name="Gráfico 49">
          <a:extLst>
            <a:ext uri="{FF2B5EF4-FFF2-40B4-BE49-F238E27FC236}">
              <a16:creationId xmlns:a16="http://schemas.microsoft.com/office/drawing/2014/main" xmlns="" id="{2019DA91-A79D-4B98-90F6-3FE26D9FF4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127</xdr:row>
      <xdr:rowOff>0</xdr:rowOff>
    </xdr:from>
    <xdr:to>
      <xdr:col>5</xdr:col>
      <xdr:colOff>981075</xdr:colOff>
      <xdr:row>143</xdr:row>
      <xdr:rowOff>166688</xdr:rowOff>
    </xdr:to>
    <xdr:graphicFrame macro="">
      <xdr:nvGraphicFramePr>
        <xdr:cNvPr id="51" name="Gráfico 50">
          <a:extLst>
            <a:ext uri="{FF2B5EF4-FFF2-40B4-BE49-F238E27FC236}">
              <a16:creationId xmlns:a16="http://schemas.microsoft.com/office/drawing/2014/main" xmlns="" id="{D6E5654C-748B-4CDA-A506-850F5EC1A4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GilbertoIrving\Music\Pr&#225;ctica-6%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ada"/>
      <sheetName val="Datos"/>
      <sheetName val="Estado de resultados"/>
      <sheetName val="Balances"/>
      <sheetName val="Metodos"/>
      <sheetName val="Punto de equilibrio"/>
    </sheetNames>
    <sheetDataSet>
      <sheetData sheetId="0"/>
      <sheetData sheetId="1"/>
      <sheetData sheetId="2"/>
      <sheetData sheetId="3"/>
      <sheetData sheetId="4"/>
      <sheetData sheetId="5">
        <row r="5">
          <cell r="F5">
            <v>300.60000000000002</v>
          </cell>
          <cell r="L5">
            <v>314.56395348837208</v>
          </cell>
          <cell r="R5">
            <v>329.44435047361304</v>
          </cell>
        </row>
        <row r="8">
          <cell r="F8">
            <v>240480</v>
          </cell>
          <cell r="L8">
            <v>264233.72093023255</v>
          </cell>
          <cell r="R8">
            <v>290569.9171177267</v>
          </cell>
        </row>
        <row r="13">
          <cell r="F13">
            <v>345.32795322904758</v>
          </cell>
          <cell r="L13">
            <v>362.31277683863345</v>
          </cell>
          <cell r="R13">
            <v>380.50997597870531</v>
          </cell>
        </row>
        <row r="16">
          <cell r="F16">
            <v>319808.21748542099</v>
          </cell>
          <cell r="L16">
            <v>352314.75576177135</v>
          </cell>
          <cell r="R16">
            <v>388510.29335115151</v>
          </cell>
        </row>
        <row r="21">
          <cell r="F21">
            <v>400.04612454929293</v>
          </cell>
          <cell r="L21">
            <v>421.0659870132269</v>
          </cell>
          <cell r="R21">
            <v>443.73590979230545</v>
          </cell>
        </row>
        <row r="24">
          <cell r="F24">
            <v>428880.05404594657</v>
          </cell>
          <cell r="L24">
            <v>473985.70263398602</v>
          </cell>
          <cell r="R24">
            <v>524480.02842186706</v>
          </cell>
        </row>
        <row r="29">
          <cell r="F29">
            <v>468.24800084160216</v>
          </cell>
        </row>
        <row r="32">
          <cell r="F32">
            <v>581125.06862488715</v>
          </cell>
        </row>
        <row r="58">
          <cell r="C58">
            <v>200</v>
          </cell>
          <cell r="D58">
            <v>300</v>
          </cell>
          <cell r="E58">
            <v>400</v>
          </cell>
          <cell r="F58">
            <v>500</v>
          </cell>
          <cell r="G58">
            <v>200</v>
          </cell>
          <cell r="H58">
            <v>300</v>
          </cell>
          <cell r="I58">
            <v>400</v>
          </cell>
          <cell r="J58">
            <v>500</v>
          </cell>
        </row>
        <row r="59">
          <cell r="C59">
            <v>109700</v>
          </cell>
          <cell r="D59">
            <v>239700</v>
          </cell>
          <cell r="E59">
            <v>369700</v>
          </cell>
          <cell r="F59">
            <v>499700</v>
          </cell>
          <cell r="G59">
            <v>210300</v>
          </cell>
          <cell r="H59">
            <v>240300</v>
          </cell>
          <cell r="I59">
            <v>270300</v>
          </cell>
          <cell r="J59">
            <v>300300</v>
          </cell>
          <cell r="K59">
            <v>150300</v>
          </cell>
          <cell r="L59">
            <v>150300</v>
          </cell>
          <cell r="M59">
            <v>150300</v>
          </cell>
          <cell r="N59">
            <v>150300</v>
          </cell>
        </row>
        <row r="60">
          <cell r="C60">
            <v>108885</v>
          </cell>
          <cell r="D60">
            <v>244485</v>
          </cell>
          <cell r="E60">
            <v>380085</v>
          </cell>
          <cell r="F60">
            <v>515685</v>
          </cell>
          <cell r="G60">
            <v>227115</v>
          </cell>
          <cell r="H60">
            <v>259515</v>
          </cell>
          <cell r="I60">
            <v>291915</v>
          </cell>
          <cell r="J60">
            <v>324315</v>
          </cell>
        </row>
        <row r="61">
          <cell r="C61">
            <v>107525.24999999999</v>
          </cell>
          <cell r="D61">
            <v>248933.24999999997</v>
          </cell>
          <cell r="E61">
            <v>390341.25</v>
          </cell>
          <cell r="F61">
            <v>531749.25</v>
          </cell>
          <cell r="G61">
            <v>245274.75</v>
          </cell>
          <cell r="H61">
            <v>280266.75</v>
          </cell>
          <cell r="I61">
            <v>315258.75</v>
          </cell>
          <cell r="J61">
            <v>350250.75</v>
          </cell>
          <cell r="K61">
            <v>175290.75</v>
          </cell>
          <cell r="L61">
            <v>175290.75</v>
          </cell>
          <cell r="M61">
            <v>175290.75</v>
          </cell>
          <cell r="N61">
            <v>175290.75</v>
          </cell>
        </row>
        <row r="62">
          <cell r="C62">
            <v>105553.19250000002</v>
          </cell>
          <cell r="D62">
            <v>252981.83250000002</v>
          </cell>
          <cell r="E62">
            <v>400410.47250000003</v>
          </cell>
          <cell r="F62">
            <v>547839.11250000005</v>
          </cell>
          <cell r="G62">
            <v>264886.8075</v>
          </cell>
          <cell r="H62">
            <v>302678.16749999998</v>
          </cell>
          <cell r="I62">
            <v>340469.52749999997</v>
          </cell>
          <cell r="J62">
            <v>378260.88749999995</v>
          </cell>
          <cell r="K62">
            <v>189304.08749999999</v>
          </cell>
          <cell r="L62">
            <v>189304.08749999999</v>
          </cell>
          <cell r="M62">
            <v>189304.08749999999</v>
          </cell>
          <cell r="N62">
            <v>189304.08749999999</v>
          </cell>
        </row>
        <row r="63">
          <cell r="C63">
            <v>102894.66652499999</v>
          </cell>
          <cell r="D63">
            <v>256560.99772499999</v>
          </cell>
          <cell r="E63">
            <v>410227.32892499998</v>
          </cell>
          <cell r="F63">
            <v>563893.66012499994</v>
          </cell>
          <cell r="G63">
            <v>286067.33347499999</v>
          </cell>
          <cell r="H63">
            <v>326882.00227499998</v>
          </cell>
          <cell r="I63">
            <v>367696.67107500002</v>
          </cell>
          <cell r="J63">
            <v>408511.33987500001</v>
          </cell>
          <cell r="K63">
            <v>204437.99587499999</v>
          </cell>
          <cell r="L63">
            <v>204437.99587499999</v>
          </cell>
          <cell r="M63">
            <v>204437.99587499999</v>
          </cell>
          <cell r="N63">
            <v>204437.99587499999</v>
          </cell>
        </row>
        <row r="64">
          <cell r="C64">
            <v>99468.319403250003</v>
          </cell>
          <cell r="D64">
            <v>259593.52709924997</v>
          </cell>
          <cell r="E64">
            <v>419718.73479525</v>
          </cell>
          <cell r="F64">
            <v>579843.94249125</v>
          </cell>
          <cell r="G64">
            <v>308941.78059674997</v>
          </cell>
          <cell r="H64">
            <v>353021.62290074996</v>
          </cell>
          <cell r="I64">
            <v>397101.46520474995</v>
          </cell>
          <cell r="J64">
            <v>441181.30750874995</v>
          </cell>
          <cell r="K64">
            <v>220782.09598874996</v>
          </cell>
          <cell r="L64">
            <v>220782.09598874996</v>
          </cell>
          <cell r="M64">
            <v>220782.09598874996</v>
          </cell>
          <cell r="N64">
            <v>220782.09598874996</v>
          </cell>
        </row>
        <row r="65">
          <cell r="C65">
            <v>95184.968489572493</v>
          </cell>
          <cell r="D65">
            <v>261994.04130125244</v>
          </cell>
          <cell r="E65">
            <v>428803.11411293247</v>
          </cell>
          <cell r="F65">
            <v>595612.18692461238</v>
          </cell>
          <cell r="G65">
            <v>333645.63651042746</v>
          </cell>
          <cell r="H65">
            <v>381251.86619874742</v>
          </cell>
          <cell r="I65">
            <v>428858.09588706744</v>
          </cell>
          <cell r="J65">
            <v>476464.32557538745</v>
          </cell>
          <cell r="K65">
            <v>238433.17713378745</v>
          </cell>
          <cell r="L65">
            <v>238433.17713378745</v>
          </cell>
          <cell r="M65">
            <v>238433.17713378745</v>
          </cell>
          <cell r="N65">
            <v>238433.17713378745</v>
          </cell>
        </row>
        <row r="66">
          <cell r="C66">
            <v>89946.908679503831</v>
          </cell>
          <cell r="D66">
            <v>263668.24824111816</v>
          </cell>
          <cell r="E66">
            <v>437389.58780273248</v>
          </cell>
          <cell r="F66">
            <v>611110.92736434692</v>
          </cell>
          <cell r="G66">
            <v>360325.22657049604</v>
          </cell>
          <cell r="H66">
            <v>411739.95463388163</v>
          </cell>
          <cell r="I66">
            <v>463154.68269726727</v>
          </cell>
          <cell r="J66">
            <v>514569.41076065286</v>
          </cell>
          <cell r="K66">
            <v>257495.77044372485</v>
          </cell>
          <cell r="L66">
            <v>257495.77044372485</v>
          </cell>
          <cell r="M66">
            <v>257495.77044372485</v>
          </cell>
          <cell r="N66">
            <v>257495.77044372485</v>
          </cell>
        </row>
        <row r="67">
          <cell r="C67">
            <v>83647.161220168055</v>
          </cell>
          <cell r="D67">
            <v>264512.12591796153</v>
          </cell>
          <cell r="E67">
            <v>445377.09061575501</v>
          </cell>
          <cell r="F67">
            <v>626242.05531354854</v>
          </cell>
          <cell r="G67">
            <v>389138.58079233178</v>
          </cell>
          <cell r="H67">
            <v>444666.48710078822</v>
          </cell>
          <cell r="I67">
            <v>500194.39340924466</v>
          </cell>
          <cell r="J67">
            <v>555722.29971770104</v>
          </cell>
          <cell r="K67">
            <v>278082.7681754189</v>
          </cell>
          <cell r="L67">
            <v>278082.7681754189</v>
          </cell>
          <cell r="M67">
            <v>278082.7681754189</v>
          </cell>
          <cell r="N67">
            <v>278082.7681754189</v>
          </cell>
        </row>
        <row r="68">
          <cell r="C68">
            <v>76168.658956400614</v>
          </cell>
          <cell r="D68">
            <v>264411.03469982999</v>
          </cell>
          <cell r="E68">
            <v>452653.41044325952</v>
          </cell>
          <cell r="F68">
            <v>640895.78618668905</v>
          </cell>
          <cell r="G68">
            <v>420256.37015672424</v>
          </cell>
          <cell r="H68">
            <v>480226.50896985724</v>
          </cell>
          <cell r="I68">
            <v>540196.64778299024</v>
          </cell>
          <cell r="J68">
            <v>600166.78659612313</v>
          </cell>
          <cell r="K68">
            <v>300316.09253045835</v>
          </cell>
          <cell r="L68">
            <v>300316.09253045835</v>
          </cell>
          <cell r="M68">
            <v>300316.09253045835</v>
          </cell>
          <cell r="N68">
            <v>300316.09253045835</v>
          </cell>
        </row>
      </sheetData>
    </sheetDataSet>
  </externalBook>
</externalLink>
</file>

<file path=xl/tables/table1.xml><?xml version="1.0" encoding="utf-8"?>
<table xmlns="http://schemas.openxmlformats.org/spreadsheetml/2006/main" id="1" name="Tabla4" displayName="Tabla4" ref="G19:I29" totalsRowShown="0" headerRowDxfId="7" dataDxfId="8">
  <tableColumns count="3">
    <tableColumn id="1" name="Año" dataDxfId="5"/>
    <tableColumn id="2" name="Unidades" dataDxfId="4"/>
    <tableColumn id="3" name="Precio p" dataDxfId="3"/>
  </tableColumns>
  <tableStyleInfo showFirstColumn="0" showLastColumn="0" showRowStripes="1" showColumnStripes="0"/>
</table>
</file>

<file path=xl/tables/table2.xml><?xml version="1.0" encoding="utf-8"?>
<table xmlns="http://schemas.openxmlformats.org/spreadsheetml/2006/main" id="2" name="Tabla5" displayName="Tabla5" ref="J19:K29" totalsRowShown="0" headerRowDxfId="6" dataDxfId="0">
  <tableColumns count="2">
    <tableColumn id="1" name="Costo variable (V)" dataDxfId="2"/>
    <tableColumn id="2" name="Costo fijo (F)" dataDxfId="1">
      <calculatedColumnFormula>SUM(G11:G13)</calculatedColumnFormula>
    </tableColumn>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5"/>
  <sheetViews>
    <sheetView topLeftCell="A37" workbookViewId="0">
      <selection activeCell="M54" sqref="M54"/>
    </sheetView>
  </sheetViews>
  <sheetFormatPr baseColWidth="10" defaultRowHeight="15" x14ac:dyDescent="0.25"/>
  <sheetData>
    <row r="1" spans="1:16" x14ac:dyDescent="0.25">
      <c r="A1" s="6"/>
      <c r="B1" s="6"/>
      <c r="C1" s="6"/>
      <c r="D1" s="6"/>
      <c r="E1" s="6"/>
      <c r="F1" s="6"/>
      <c r="G1" s="6"/>
      <c r="H1" s="6"/>
      <c r="I1" s="6"/>
      <c r="J1" s="6"/>
      <c r="K1" s="6"/>
      <c r="L1" s="6"/>
      <c r="M1" s="6"/>
      <c r="N1" s="6"/>
      <c r="O1" s="6"/>
      <c r="P1" s="6"/>
    </row>
    <row r="2" spans="1:16" x14ac:dyDescent="0.25">
      <c r="A2" s="6"/>
      <c r="B2" s="6"/>
      <c r="C2" s="6"/>
      <c r="D2" s="6"/>
      <c r="E2" s="6"/>
      <c r="F2" s="6"/>
      <c r="G2" s="6"/>
      <c r="H2" s="6"/>
      <c r="I2" s="6"/>
      <c r="J2" s="6"/>
      <c r="K2" s="6"/>
      <c r="L2" s="6"/>
      <c r="M2" s="6"/>
      <c r="N2" s="6"/>
      <c r="O2" s="6"/>
      <c r="P2" s="6"/>
    </row>
    <row r="3" spans="1:16" x14ac:dyDescent="0.25">
      <c r="A3" s="6"/>
      <c r="B3" s="6"/>
      <c r="C3" s="6"/>
      <c r="D3" s="6"/>
      <c r="E3" s="6"/>
      <c r="F3" s="6"/>
      <c r="G3" s="6"/>
      <c r="H3" s="6"/>
      <c r="I3" s="6"/>
      <c r="J3" s="6"/>
      <c r="K3" s="6"/>
      <c r="L3" s="6"/>
      <c r="M3" s="6"/>
      <c r="N3" s="6"/>
      <c r="O3" s="6"/>
      <c r="P3" s="6"/>
    </row>
    <row r="4" spans="1:16" x14ac:dyDescent="0.25">
      <c r="A4" s="6"/>
      <c r="B4" s="6"/>
      <c r="C4" s="6"/>
      <c r="D4" s="6"/>
      <c r="E4" s="6"/>
      <c r="F4" s="6"/>
      <c r="G4" s="6"/>
      <c r="H4" s="6"/>
      <c r="I4" s="6"/>
      <c r="J4" s="6"/>
      <c r="K4" s="6"/>
      <c r="L4" s="6"/>
      <c r="M4" s="6"/>
      <c r="N4" s="6"/>
      <c r="O4" s="6"/>
      <c r="P4" s="6"/>
    </row>
    <row r="5" spans="1:16" x14ac:dyDescent="0.25">
      <c r="A5" s="6"/>
      <c r="B5" s="6"/>
      <c r="C5" s="6"/>
      <c r="D5" s="6"/>
      <c r="E5" s="6"/>
      <c r="F5" s="6"/>
      <c r="G5" s="6"/>
      <c r="H5" s="6"/>
      <c r="I5" s="6"/>
      <c r="J5" s="6"/>
      <c r="K5" s="6"/>
      <c r="L5" s="6"/>
      <c r="M5" s="6"/>
      <c r="N5" s="6"/>
      <c r="O5" s="6"/>
      <c r="P5" s="6"/>
    </row>
    <row r="6" spans="1:16" x14ac:dyDescent="0.25">
      <c r="A6" s="6"/>
      <c r="B6" s="6"/>
      <c r="C6" s="6"/>
      <c r="D6" s="6"/>
      <c r="E6" s="6"/>
      <c r="F6" s="6"/>
      <c r="G6" s="6"/>
      <c r="H6" s="6"/>
      <c r="I6" s="6"/>
      <c r="J6" s="6"/>
      <c r="K6" s="6"/>
      <c r="L6" s="6"/>
      <c r="M6" s="6"/>
      <c r="N6" s="6"/>
      <c r="O6" s="6"/>
      <c r="P6" s="6"/>
    </row>
    <row r="7" spans="1:16" x14ac:dyDescent="0.25">
      <c r="A7" s="53"/>
      <c r="B7" s="53"/>
      <c r="C7" s="53"/>
      <c r="D7" s="53"/>
      <c r="E7" s="53"/>
      <c r="F7" s="53"/>
      <c r="G7" s="53"/>
      <c r="H7" s="53"/>
      <c r="I7" s="53"/>
      <c r="J7" s="53"/>
      <c r="K7" s="53"/>
      <c r="L7" s="53"/>
      <c r="M7" s="53"/>
      <c r="N7" s="53"/>
      <c r="O7" s="53"/>
      <c r="P7" s="53"/>
    </row>
    <row r="8" spans="1:16" x14ac:dyDescent="0.25">
      <c r="A8" s="53"/>
      <c r="B8" s="53"/>
      <c r="C8" s="53"/>
      <c r="D8" s="53"/>
      <c r="E8" s="53"/>
      <c r="F8" s="53"/>
      <c r="G8" s="53"/>
      <c r="H8" s="53"/>
      <c r="I8" s="53"/>
      <c r="J8" s="53"/>
      <c r="K8" s="53"/>
      <c r="L8" s="53"/>
      <c r="M8" s="53"/>
      <c r="N8" s="53"/>
      <c r="O8" s="53"/>
      <c r="P8" s="53"/>
    </row>
    <row r="9" spans="1:16" x14ac:dyDescent="0.25">
      <c r="A9" s="53"/>
      <c r="B9" s="53"/>
      <c r="C9" s="53"/>
      <c r="D9" s="53"/>
      <c r="E9" s="53"/>
      <c r="F9" s="53"/>
      <c r="G9" s="53"/>
      <c r="H9" s="53"/>
      <c r="I9" s="53"/>
      <c r="J9" s="53"/>
      <c r="K9" s="53"/>
      <c r="L9" s="53"/>
      <c r="M9" s="53"/>
      <c r="N9" s="53"/>
      <c r="O9" s="53"/>
      <c r="P9" s="53"/>
    </row>
    <row r="10" spans="1:16" x14ac:dyDescent="0.25">
      <c r="A10" s="53"/>
      <c r="B10" s="53"/>
      <c r="C10" s="53"/>
      <c r="D10" s="53"/>
      <c r="E10" s="53"/>
      <c r="F10" s="53"/>
      <c r="G10" s="53"/>
      <c r="H10" s="53"/>
      <c r="I10" s="53"/>
      <c r="J10" s="53"/>
      <c r="K10" s="53"/>
      <c r="L10" s="53"/>
      <c r="M10" s="53"/>
      <c r="N10" s="53"/>
      <c r="O10" s="53"/>
      <c r="P10" s="53"/>
    </row>
    <row r="11" spans="1:16" x14ac:dyDescent="0.25">
      <c r="A11" s="53"/>
      <c r="B11" s="45"/>
      <c r="C11" s="53"/>
      <c r="D11" s="53"/>
      <c r="E11" s="53"/>
      <c r="F11" s="53"/>
      <c r="G11" s="53"/>
      <c r="H11" s="53"/>
      <c r="I11" s="53"/>
      <c r="J11" s="53"/>
      <c r="K11" s="53"/>
      <c r="L11" s="53"/>
      <c r="M11" s="53"/>
      <c r="N11" s="53"/>
      <c r="O11" s="53"/>
      <c r="P11" s="53"/>
    </row>
    <row r="12" spans="1:16" x14ac:dyDescent="0.25">
      <c r="A12" s="53"/>
      <c r="B12" s="53"/>
      <c r="C12" s="53"/>
      <c r="D12" s="53"/>
      <c r="E12" s="53"/>
      <c r="F12" s="53"/>
      <c r="G12" s="53"/>
      <c r="H12" s="53"/>
      <c r="I12" s="53"/>
      <c r="J12" s="53"/>
      <c r="K12" s="53"/>
      <c r="L12" s="53"/>
      <c r="M12" s="53"/>
      <c r="N12" s="53"/>
      <c r="O12" s="53"/>
      <c r="P12" s="53"/>
    </row>
    <row r="13" spans="1:16" x14ac:dyDescent="0.25">
      <c r="A13" s="53"/>
      <c r="B13" s="53"/>
      <c r="C13" s="53"/>
      <c r="D13" s="53"/>
      <c r="E13" s="53"/>
      <c r="F13" s="53"/>
      <c r="G13" s="53"/>
      <c r="H13" s="53"/>
      <c r="I13" s="53"/>
      <c r="J13" s="53"/>
      <c r="K13" s="53"/>
      <c r="L13" s="53"/>
      <c r="M13" s="53"/>
      <c r="N13" s="53"/>
      <c r="O13" s="53"/>
      <c r="P13" s="53"/>
    </row>
    <row r="14" spans="1:16" x14ac:dyDescent="0.25">
      <c r="A14" s="53"/>
      <c r="B14" s="53"/>
      <c r="C14" s="53"/>
      <c r="D14" s="53"/>
      <c r="E14" s="53"/>
      <c r="F14" s="53"/>
      <c r="G14" s="53"/>
      <c r="H14" s="53"/>
      <c r="I14" s="53"/>
      <c r="J14" s="53"/>
      <c r="K14" s="53"/>
      <c r="L14" s="53"/>
      <c r="M14" s="53"/>
      <c r="N14" s="53"/>
      <c r="O14" s="53"/>
      <c r="P14" s="53"/>
    </row>
    <row r="15" spans="1:16" x14ac:dyDescent="0.25">
      <c r="A15" s="53"/>
      <c r="B15" s="53"/>
      <c r="C15" s="53"/>
      <c r="D15" s="53"/>
      <c r="E15" s="53"/>
      <c r="F15" s="53"/>
      <c r="G15" s="53"/>
      <c r="H15" s="53"/>
      <c r="I15" s="53"/>
      <c r="J15" s="53"/>
      <c r="K15" s="53"/>
      <c r="L15" s="53"/>
      <c r="M15" s="53"/>
      <c r="N15" s="53"/>
      <c r="O15" s="53"/>
      <c r="P15" s="53"/>
    </row>
    <row r="16" spans="1:16" x14ac:dyDescent="0.25">
      <c r="A16" s="53"/>
      <c r="B16" s="53"/>
      <c r="C16" s="53"/>
      <c r="D16" s="53"/>
      <c r="E16" s="53"/>
      <c r="F16" s="53"/>
      <c r="G16" s="53"/>
      <c r="H16" s="53"/>
      <c r="I16" s="53"/>
      <c r="J16" s="53"/>
      <c r="K16" s="53"/>
      <c r="L16" s="53"/>
      <c r="M16" s="53"/>
      <c r="N16" s="53"/>
      <c r="O16" s="53"/>
      <c r="P16" s="53"/>
    </row>
    <row r="17" spans="1:16" x14ac:dyDescent="0.25">
      <c r="A17" s="53"/>
      <c r="B17" s="53"/>
      <c r="C17" s="53"/>
      <c r="D17" s="53"/>
      <c r="E17" s="53"/>
      <c r="F17" s="53"/>
      <c r="G17" s="53"/>
      <c r="H17" s="53"/>
      <c r="I17" s="53"/>
      <c r="J17" s="53"/>
      <c r="K17" s="53"/>
      <c r="L17" s="53"/>
      <c r="M17" s="53"/>
      <c r="N17" s="53"/>
      <c r="O17" s="53"/>
      <c r="P17" s="53"/>
    </row>
    <row r="18" spans="1:16" x14ac:dyDescent="0.25">
      <c r="A18" s="53"/>
      <c r="B18" s="53"/>
      <c r="C18" s="53"/>
      <c r="D18" s="53"/>
      <c r="E18" s="53"/>
      <c r="F18" s="53"/>
      <c r="G18" s="53"/>
      <c r="H18" s="53"/>
      <c r="I18" s="53"/>
      <c r="J18" s="53"/>
      <c r="K18" s="53"/>
      <c r="L18" s="53"/>
      <c r="M18" s="53"/>
      <c r="N18" s="53"/>
      <c r="O18" s="53"/>
      <c r="P18" s="53"/>
    </row>
    <row r="19" spans="1:16" x14ac:dyDescent="0.25">
      <c r="A19" s="53"/>
      <c r="B19" s="53"/>
      <c r="C19" s="53"/>
      <c r="D19" s="53"/>
      <c r="E19" s="53"/>
      <c r="F19" s="53"/>
      <c r="G19" s="53"/>
      <c r="H19" s="53"/>
      <c r="I19" s="53"/>
      <c r="J19" s="53"/>
      <c r="K19" s="53"/>
      <c r="L19" s="53"/>
      <c r="M19" s="53"/>
      <c r="N19" s="53"/>
      <c r="O19" s="53"/>
      <c r="P19" s="53"/>
    </row>
    <row r="20" spans="1:16" x14ac:dyDescent="0.25">
      <c r="A20" s="53"/>
      <c r="B20" s="53"/>
      <c r="C20" s="53"/>
      <c r="D20" s="53"/>
      <c r="E20" s="53"/>
      <c r="F20" s="53"/>
      <c r="G20" s="53"/>
      <c r="H20" s="53"/>
      <c r="I20" s="53"/>
      <c r="J20" s="53"/>
      <c r="K20" s="53"/>
      <c r="L20" s="53"/>
      <c r="M20" s="53"/>
      <c r="N20" s="53"/>
      <c r="O20" s="53"/>
      <c r="P20" s="53"/>
    </row>
    <row r="21" spans="1:16" x14ac:dyDescent="0.25">
      <c r="A21" s="53"/>
      <c r="B21" s="53"/>
      <c r="C21" s="53"/>
      <c r="D21" s="53"/>
      <c r="E21" s="53"/>
      <c r="F21" s="53"/>
      <c r="G21" s="53"/>
      <c r="H21" s="53"/>
      <c r="I21" s="53"/>
      <c r="J21" s="53"/>
      <c r="K21" s="53"/>
      <c r="L21" s="53"/>
      <c r="M21" s="53"/>
      <c r="N21" s="53"/>
      <c r="O21" s="53"/>
      <c r="P21" s="53"/>
    </row>
    <row r="22" spans="1:16" x14ac:dyDescent="0.25">
      <c r="A22" s="53"/>
      <c r="B22" s="53"/>
      <c r="C22" s="53"/>
      <c r="D22" s="53"/>
      <c r="E22" s="53"/>
      <c r="F22" s="53"/>
      <c r="G22" s="53"/>
      <c r="H22" s="53"/>
      <c r="I22" s="53"/>
      <c r="J22" s="53"/>
      <c r="K22" s="53"/>
      <c r="L22" s="53"/>
      <c r="M22" s="53"/>
      <c r="N22" s="53"/>
      <c r="O22" s="53"/>
      <c r="P22" s="53"/>
    </row>
    <row r="23" spans="1:16" x14ac:dyDescent="0.25">
      <c r="A23" s="53"/>
      <c r="B23" s="53"/>
      <c r="C23" s="53"/>
      <c r="D23" s="53"/>
      <c r="E23" s="53"/>
      <c r="F23" s="53"/>
      <c r="G23" s="53"/>
      <c r="H23" s="53"/>
      <c r="I23" s="53"/>
      <c r="J23" s="53"/>
      <c r="K23" s="53"/>
      <c r="L23" s="53"/>
      <c r="M23" s="53"/>
      <c r="N23" s="53"/>
      <c r="O23" s="53"/>
      <c r="P23" s="53"/>
    </row>
    <row r="24" spans="1:16" x14ac:dyDescent="0.25">
      <c r="A24" s="53"/>
      <c r="B24" s="53"/>
      <c r="C24" s="53"/>
      <c r="D24" s="53"/>
      <c r="E24" s="53"/>
      <c r="F24" s="53"/>
      <c r="G24" s="53"/>
      <c r="H24" s="53"/>
      <c r="I24" s="53"/>
      <c r="J24" s="53"/>
      <c r="K24" s="53"/>
      <c r="L24" s="53"/>
      <c r="M24" s="53"/>
      <c r="N24" s="53"/>
      <c r="O24" s="53"/>
      <c r="P24" s="53"/>
    </row>
    <row r="25" spans="1:16" x14ac:dyDescent="0.25">
      <c r="A25" s="53"/>
      <c r="B25" s="53"/>
      <c r="C25" s="53"/>
      <c r="D25" s="53"/>
      <c r="E25" s="53"/>
      <c r="F25" s="53"/>
      <c r="G25" s="53"/>
      <c r="H25" s="53"/>
      <c r="I25" s="53"/>
      <c r="J25" s="53"/>
      <c r="K25" s="53"/>
      <c r="L25" s="53"/>
      <c r="M25" s="53"/>
      <c r="N25" s="53"/>
      <c r="O25" s="53"/>
      <c r="P25" s="53"/>
    </row>
    <row r="26" spans="1:16" x14ac:dyDescent="0.25">
      <c r="A26" s="53"/>
      <c r="B26" s="53"/>
      <c r="C26" s="53"/>
      <c r="D26" s="53"/>
      <c r="E26" s="53"/>
      <c r="F26" s="53"/>
      <c r="G26" s="53"/>
      <c r="H26" s="53"/>
      <c r="I26" s="53"/>
      <c r="J26" s="53"/>
      <c r="K26" s="53"/>
      <c r="L26" s="53"/>
      <c r="M26" s="53"/>
      <c r="N26" s="53"/>
      <c r="O26" s="53"/>
      <c r="P26" s="53"/>
    </row>
    <row r="27" spans="1:16" x14ac:dyDescent="0.25">
      <c r="A27" s="53"/>
      <c r="B27" s="53"/>
      <c r="C27" s="53"/>
      <c r="D27" s="53"/>
      <c r="E27" s="53"/>
      <c r="F27" s="53"/>
      <c r="G27" s="53"/>
      <c r="H27" s="53"/>
      <c r="I27" s="53"/>
      <c r="J27" s="53"/>
      <c r="K27" s="53"/>
      <c r="L27" s="53"/>
      <c r="M27" s="53"/>
      <c r="N27" s="53"/>
      <c r="O27" s="53"/>
      <c r="P27" s="53"/>
    </row>
    <row r="28" spans="1:16" x14ac:dyDescent="0.25">
      <c r="A28" s="53"/>
      <c r="B28" s="53"/>
      <c r="C28" s="53"/>
      <c r="D28" s="53"/>
      <c r="E28" s="53"/>
      <c r="F28" s="53"/>
      <c r="G28" s="53"/>
      <c r="H28" s="53"/>
      <c r="I28" s="53"/>
      <c r="J28" s="53"/>
      <c r="K28" s="53"/>
      <c r="L28" s="53"/>
      <c r="M28" s="53"/>
      <c r="N28" s="53"/>
      <c r="O28" s="53"/>
      <c r="P28" s="53"/>
    </row>
    <row r="29" spans="1:16" x14ac:dyDescent="0.25">
      <c r="A29" s="53"/>
      <c r="B29" s="53"/>
      <c r="C29" s="53"/>
      <c r="D29" s="53"/>
      <c r="E29" s="53"/>
      <c r="F29" s="53"/>
      <c r="G29" s="53"/>
      <c r="H29" s="53"/>
      <c r="I29" s="53"/>
      <c r="J29" s="53"/>
      <c r="K29" s="53"/>
      <c r="L29" s="53"/>
      <c r="M29" s="53"/>
      <c r="N29" s="53"/>
      <c r="O29" s="53"/>
      <c r="P29" s="53"/>
    </row>
    <row r="30" spans="1:16" x14ac:dyDescent="0.25">
      <c r="A30" s="53"/>
      <c r="B30" s="53"/>
      <c r="C30" s="53"/>
      <c r="D30" s="53"/>
      <c r="E30" s="53"/>
      <c r="F30" s="53"/>
      <c r="G30" s="53"/>
      <c r="H30" s="53"/>
      <c r="I30" s="53"/>
      <c r="J30" s="53"/>
      <c r="K30" s="53"/>
      <c r="L30" s="53"/>
      <c r="M30" s="53"/>
      <c r="N30" s="53"/>
      <c r="O30" s="53"/>
      <c r="P30" s="53"/>
    </row>
    <row r="31" spans="1:16" x14ac:dyDescent="0.25">
      <c r="A31" s="53"/>
      <c r="B31" s="53"/>
      <c r="C31" s="53"/>
      <c r="D31" s="53"/>
      <c r="E31" s="53"/>
      <c r="F31" s="53"/>
      <c r="G31" s="53"/>
      <c r="H31" s="53"/>
      <c r="I31" s="53"/>
      <c r="J31" s="53"/>
      <c r="K31" s="53"/>
      <c r="L31" s="53"/>
      <c r="M31" s="53"/>
      <c r="N31" s="53"/>
      <c r="O31" s="53"/>
      <c r="P31" s="53"/>
    </row>
    <row r="32" spans="1:16" x14ac:dyDescent="0.25">
      <c r="A32" s="53"/>
      <c r="B32" s="53"/>
      <c r="C32" s="53"/>
      <c r="D32" s="53"/>
      <c r="E32" s="53"/>
      <c r="F32" s="53"/>
      <c r="G32" s="53"/>
      <c r="H32" s="53"/>
      <c r="I32" s="53"/>
      <c r="J32" s="53"/>
      <c r="K32" s="53"/>
      <c r="L32" s="53"/>
      <c r="M32" s="53"/>
      <c r="N32" s="53"/>
      <c r="O32" s="53"/>
      <c r="P32" s="53"/>
    </row>
    <row r="33" spans="1:16" x14ac:dyDescent="0.25">
      <c r="A33" s="53"/>
      <c r="B33" s="53"/>
      <c r="C33" s="53"/>
      <c r="D33" s="53"/>
      <c r="E33" s="53"/>
      <c r="F33" s="53"/>
      <c r="G33" s="53"/>
      <c r="H33" s="53"/>
      <c r="I33" s="53"/>
      <c r="J33" s="53"/>
      <c r="K33" s="53"/>
      <c r="L33" s="53"/>
      <c r="M33" s="53"/>
      <c r="N33" s="53"/>
      <c r="O33" s="53"/>
      <c r="P33" s="53"/>
    </row>
    <row r="34" spans="1:16" x14ac:dyDescent="0.25">
      <c r="A34" s="53"/>
      <c r="B34" s="53"/>
      <c r="C34" s="53"/>
      <c r="D34" s="53"/>
      <c r="E34" s="53"/>
      <c r="F34" s="53"/>
      <c r="G34" s="53"/>
      <c r="H34" s="53"/>
      <c r="I34" s="53"/>
      <c r="J34" s="53"/>
      <c r="K34" s="53"/>
      <c r="L34" s="53"/>
      <c r="M34" s="53"/>
      <c r="N34" s="53"/>
      <c r="O34" s="53"/>
      <c r="P34" s="53"/>
    </row>
    <row r="35" spans="1:16" x14ac:dyDescent="0.25">
      <c r="A35" s="53"/>
      <c r="B35" s="53"/>
      <c r="C35" s="53"/>
      <c r="D35" s="53"/>
      <c r="E35" s="53"/>
      <c r="F35" s="53"/>
      <c r="G35" s="53"/>
      <c r="H35" s="53"/>
      <c r="I35" s="53"/>
      <c r="J35" s="53"/>
      <c r="K35" s="53"/>
      <c r="L35" s="53"/>
      <c r="M35" s="53"/>
      <c r="N35" s="53"/>
      <c r="O35" s="53"/>
      <c r="P35" s="53"/>
    </row>
    <row r="36" spans="1:16" x14ac:dyDescent="0.25">
      <c r="A36" s="53"/>
      <c r="B36" s="53"/>
      <c r="C36" s="53"/>
      <c r="D36" s="53"/>
      <c r="E36" s="53"/>
      <c r="F36" s="53"/>
      <c r="G36" s="53"/>
      <c r="H36" s="53"/>
      <c r="I36" s="53"/>
      <c r="J36" s="53"/>
      <c r="K36" s="53"/>
      <c r="L36" s="53"/>
      <c r="M36" s="53"/>
      <c r="N36" s="53"/>
      <c r="O36" s="53"/>
      <c r="P36" s="53"/>
    </row>
    <row r="37" spans="1:16" x14ac:dyDescent="0.25">
      <c r="A37" s="53"/>
      <c r="B37" s="53"/>
      <c r="C37" s="53"/>
      <c r="D37" s="53"/>
      <c r="E37" s="53"/>
      <c r="F37" s="53"/>
      <c r="G37" s="53"/>
      <c r="H37" s="53"/>
      <c r="I37" s="53"/>
      <c r="J37" s="53"/>
      <c r="K37" s="53"/>
      <c r="L37" s="53"/>
      <c r="M37" s="53"/>
      <c r="N37" s="53"/>
      <c r="O37" s="53"/>
      <c r="P37" s="53"/>
    </row>
    <row r="38" spans="1:16" x14ac:dyDescent="0.25">
      <c r="A38" s="53"/>
      <c r="B38" s="53"/>
      <c r="C38" s="53"/>
      <c r="D38" s="53"/>
      <c r="E38" s="53"/>
      <c r="F38" s="53"/>
      <c r="G38" s="53"/>
      <c r="H38" s="53"/>
      <c r="I38" s="53"/>
      <c r="J38" s="53"/>
      <c r="K38" s="53"/>
      <c r="L38" s="53"/>
      <c r="M38" s="53"/>
      <c r="N38" s="53"/>
      <c r="O38" s="53"/>
      <c r="P38" s="53"/>
    </row>
    <row r="39" spans="1:16" x14ac:dyDescent="0.25">
      <c r="A39" s="53"/>
      <c r="B39" s="53"/>
      <c r="C39" s="53"/>
      <c r="D39" s="53"/>
      <c r="E39" s="53"/>
      <c r="F39" s="53"/>
      <c r="G39" s="53"/>
      <c r="H39" s="53"/>
      <c r="I39" s="53"/>
      <c r="J39" s="53"/>
      <c r="K39" s="53"/>
      <c r="L39" s="53"/>
      <c r="M39" s="53"/>
      <c r="N39" s="53"/>
      <c r="O39" s="53"/>
      <c r="P39" s="53"/>
    </row>
    <row r="40" spans="1:16" x14ac:dyDescent="0.25">
      <c r="A40" s="53"/>
      <c r="B40" s="53"/>
      <c r="C40" s="53"/>
      <c r="D40" s="53"/>
      <c r="E40" s="53"/>
      <c r="F40" s="53"/>
      <c r="G40" s="53"/>
      <c r="H40" s="53"/>
      <c r="I40" s="53"/>
      <c r="J40" s="53"/>
      <c r="K40" s="53"/>
      <c r="L40" s="53"/>
      <c r="M40" s="53"/>
      <c r="N40" s="53"/>
      <c r="O40" s="53"/>
      <c r="P40" s="53"/>
    </row>
    <row r="41" spans="1:16" x14ac:dyDescent="0.25">
      <c r="A41" s="53"/>
      <c r="B41" s="53"/>
      <c r="C41" s="53"/>
      <c r="D41" s="53"/>
      <c r="E41" s="53"/>
      <c r="F41" s="53"/>
      <c r="G41" s="53"/>
      <c r="H41" s="53"/>
      <c r="I41" s="53"/>
      <c r="J41" s="53"/>
      <c r="K41" s="53"/>
      <c r="L41" s="53"/>
      <c r="M41" s="53"/>
      <c r="N41" s="53"/>
      <c r="O41" s="53"/>
      <c r="P41" s="53"/>
    </row>
    <row r="42" spans="1:16" x14ac:dyDescent="0.25">
      <c r="A42" s="53"/>
      <c r="B42" s="53"/>
      <c r="C42" s="53"/>
      <c r="D42" s="53"/>
      <c r="E42" s="53"/>
      <c r="F42" s="53"/>
      <c r="G42" s="53"/>
      <c r="H42" s="53"/>
      <c r="I42" s="53"/>
      <c r="J42" s="53"/>
      <c r="K42" s="53"/>
      <c r="L42" s="53"/>
      <c r="M42" s="53"/>
      <c r="N42" s="53"/>
      <c r="O42" s="53"/>
      <c r="P42" s="53"/>
    </row>
    <row r="43" spans="1:16" x14ac:dyDescent="0.25">
      <c r="A43" s="53"/>
      <c r="B43" s="53"/>
      <c r="C43" s="53"/>
      <c r="D43" s="53"/>
      <c r="E43" s="53"/>
      <c r="F43" s="53"/>
      <c r="G43" s="53"/>
      <c r="H43" s="53"/>
      <c r="I43" s="53"/>
      <c r="J43" s="53"/>
      <c r="K43" s="53"/>
      <c r="L43" s="53"/>
      <c r="M43" s="53"/>
      <c r="N43" s="53"/>
      <c r="O43" s="53"/>
      <c r="P43" s="53"/>
    </row>
    <row r="44" spans="1:16" x14ac:dyDescent="0.25">
      <c r="A44" s="53"/>
      <c r="B44" s="53"/>
      <c r="C44" s="53"/>
      <c r="D44" s="53"/>
      <c r="E44" s="53"/>
      <c r="F44" s="53"/>
      <c r="G44" s="53"/>
      <c r="H44" s="53"/>
      <c r="I44" s="53"/>
      <c r="J44" s="53"/>
      <c r="K44" s="53"/>
      <c r="L44" s="53"/>
      <c r="M44" s="53"/>
      <c r="N44" s="53"/>
      <c r="O44" s="53"/>
      <c r="P44" s="53"/>
    </row>
    <row r="45" spans="1:16" x14ac:dyDescent="0.25">
      <c r="A45" s="53"/>
      <c r="B45" s="53"/>
      <c r="C45" s="53"/>
      <c r="D45" s="53"/>
      <c r="E45" s="53"/>
      <c r="F45" s="53"/>
      <c r="G45" s="53"/>
      <c r="H45" s="53"/>
      <c r="I45" s="53"/>
      <c r="J45" s="53"/>
      <c r="K45" s="53"/>
      <c r="L45" s="53"/>
      <c r="M45" s="53"/>
      <c r="N45" s="53"/>
      <c r="O45" s="53"/>
      <c r="P45" s="53"/>
    </row>
    <row r="46" spans="1:16" x14ac:dyDescent="0.25">
      <c r="A46" s="53"/>
      <c r="B46" s="53"/>
      <c r="C46" s="53"/>
      <c r="D46" s="53"/>
      <c r="E46" s="53"/>
      <c r="F46" s="53"/>
      <c r="G46" s="53"/>
      <c r="H46" s="53"/>
      <c r="I46" s="53"/>
      <c r="J46" s="53"/>
      <c r="K46" s="53"/>
      <c r="L46" s="53"/>
      <c r="M46" s="53"/>
      <c r="N46" s="53"/>
      <c r="O46" s="53"/>
      <c r="P46" s="53"/>
    </row>
    <row r="47" spans="1:16" x14ac:dyDescent="0.25">
      <c r="A47" s="53"/>
      <c r="B47" s="53"/>
      <c r="C47" s="53"/>
      <c r="D47" s="53"/>
      <c r="E47" s="53"/>
      <c r="F47" s="53"/>
      <c r="G47" s="53"/>
      <c r="H47" s="53"/>
      <c r="I47" s="53"/>
      <c r="J47" s="53"/>
      <c r="K47" s="53"/>
      <c r="L47" s="53"/>
      <c r="M47" s="53"/>
      <c r="N47" s="53"/>
      <c r="O47" s="53"/>
      <c r="P47" s="53"/>
    </row>
    <row r="48" spans="1:16" x14ac:dyDescent="0.25">
      <c r="A48" s="53"/>
      <c r="B48" s="53"/>
      <c r="C48" s="53"/>
      <c r="D48" s="53"/>
      <c r="E48" s="53"/>
      <c r="F48" s="53"/>
      <c r="G48" s="53"/>
      <c r="H48" s="53"/>
      <c r="I48" s="53"/>
      <c r="J48" s="53"/>
      <c r="K48" s="53"/>
      <c r="L48" s="53"/>
      <c r="M48" s="53"/>
      <c r="N48" s="53"/>
      <c r="O48" s="53"/>
      <c r="P48" s="53"/>
    </row>
    <row r="49" spans="1:16" x14ac:dyDescent="0.25">
      <c r="A49" s="53"/>
      <c r="B49" s="53"/>
      <c r="C49" s="53"/>
      <c r="D49" s="53"/>
      <c r="E49" s="53"/>
      <c r="F49" s="53"/>
      <c r="G49" s="53"/>
      <c r="H49" s="53"/>
      <c r="I49" s="53"/>
      <c r="J49" s="53"/>
      <c r="K49" s="53"/>
      <c r="L49" s="53"/>
      <c r="M49" s="53"/>
      <c r="N49" s="53"/>
      <c r="O49" s="53"/>
      <c r="P49" s="53"/>
    </row>
    <row r="50" spans="1:16" x14ac:dyDescent="0.25">
      <c r="A50" s="53"/>
      <c r="B50" s="53"/>
      <c r="C50" s="53"/>
      <c r="D50" s="53"/>
      <c r="E50" s="53"/>
      <c r="F50" s="53"/>
      <c r="G50" s="53"/>
      <c r="H50" s="53"/>
      <c r="I50" s="53"/>
      <c r="J50" s="53"/>
      <c r="K50" s="53"/>
      <c r="L50" s="53"/>
      <c r="M50" s="53"/>
      <c r="N50" s="53"/>
      <c r="O50" s="53"/>
      <c r="P50" s="53"/>
    </row>
    <row r="51" spans="1:16" x14ac:dyDescent="0.25">
      <c r="A51" s="53"/>
      <c r="B51" s="53"/>
      <c r="C51" s="53"/>
      <c r="D51" s="53"/>
      <c r="E51" s="53"/>
      <c r="F51" s="53"/>
      <c r="G51" s="53"/>
      <c r="H51" s="53"/>
      <c r="I51" s="53"/>
      <c r="J51" s="53"/>
      <c r="K51" s="53"/>
      <c r="L51" s="53"/>
      <c r="M51" s="53"/>
      <c r="N51" s="53"/>
      <c r="O51" s="53"/>
      <c r="P51" s="53"/>
    </row>
    <row r="52" spans="1:16" x14ac:dyDescent="0.25">
      <c r="A52" s="53"/>
      <c r="B52" s="53"/>
      <c r="C52" s="53"/>
      <c r="D52" s="53"/>
      <c r="E52" s="53"/>
      <c r="F52" s="53"/>
      <c r="G52" s="53"/>
      <c r="H52" s="53"/>
      <c r="I52" s="53"/>
      <c r="J52" s="53"/>
      <c r="K52" s="53"/>
      <c r="L52" s="53"/>
      <c r="M52" s="53"/>
      <c r="N52" s="53"/>
      <c r="O52" s="53"/>
      <c r="P52" s="53"/>
    </row>
    <row r="53" spans="1:16" x14ac:dyDescent="0.25">
      <c r="A53" s="53"/>
      <c r="B53" s="53"/>
      <c r="C53" s="53"/>
      <c r="D53" s="53"/>
      <c r="E53" s="53"/>
      <c r="F53" s="53"/>
      <c r="G53" s="53"/>
      <c r="H53" s="53"/>
      <c r="I53" s="53"/>
      <c r="J53" s="53"/>
      <c r="K53" s="53"/>
      <c r="L53" s="53"/>
      <c r="M53" s="53"/>
      <c r="N53" s="53"/>
      <c r="O53" s="53"/>
      <c r="P53" s="53"/>
    </row>
    <row r="54" spans="1:16" x14ac:dyDescent="0.25">
      <c r="A54" s="53"/>
      <c r="B54" s="53"/>
      <c r="C54" s="53"/>
      <c r="D54" s="53"/>
      <c r="E54" s="53"/>
      <c r="F54" s="53"/>
      <c r="G54" s="53"/>
      <c r="H54" s="53"/>
      <c r="I54" s="53"/>
      <c r="J54" s="53"/>
      <c r="K54" s="53"/>
      <c r="L54" s="53"/>
      <c r="M54" s="53"/>
      <c r="N54" s="53"/>
      <c r="O54" s="53"/>
      <c r="P54" s="53"/>
    </row>
    <row r="55" spans="1:16" x14ac:dyDescent="0.25">
      <c r="A55" s="53"/>
      <c r="B55" s="53"/>
      <c r="C55" s="53"/>
      <c r="D55" s="53"/>
      <c r="E55" s="53"/>
      <c r="F55" s="53"/>
      <c r="G55" s="53"/>
      <c r="H55" s="53"/>
      <c r="I55" s="53"/>
      <c r="J55" s="53"/>
      <c r="K55" s="53"/>
      <c r="L55" s="53"/>
      <c r="M55" s="53"/>
      <c r="N55" s="53"/>
      <c r="O55" s="53"/>
      <c r="P55" s="53"/>
    </row>
  </sheetData>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3"/>
  <sheetViews>
    <sheetView workbookViewId="0">
      <selection activeCell="M12" sqref="M12"/>
    </sheetView>
  </sheetViews>
  <sheetFormatPr baseColWidth="10" defaultRowHeight="15" x14ac:dyDescent="0.25"/>
  <cols>
    <col min="4" max="4" width="13.5703125" customWidth="1"/>
    <col min="9" max="9" width="14.7109375" customWidth="1"/>
    <col min="13" max="13" width="8.28515625" customWidth="1"/>
    <col min="14" max="14" width="8.42578125" customWidth="1"/>
    <col min="16" max="16" width="10.7109375" customWidth="1"/>
  </cols>
  <sheetData>
    <row r="1" spans="1:16" x14ac:dyDescent="0.25">
      <c r="A1" s="6"/>
      <c r="B1" s="6"/>
      <c r="C1" s="6"/>
      <c r="D1" s="6"/>
      <c r="E1" s="6"/>
      <c r="F1" s="6"/>
      <c r="G1" s="6"/>
      <c r="H1" s="6"/>
      <c r="I1" s="6"/>
      <c r="J1" s="6"/>
      <c r="K1" s="6"/>
      <c r="L1" s="6"/>
      <c r="M1" s="6"/>
      <c r="N1" s="6"/>
      <c r="O1" s="6"/>
      <c r="P1" s="6"/>
    </row>
    <row r="2" spans="1:16" x14ac:dyDescent="0.25">
      <c r="A2" s="6"/>
      <c r="B2" s="6"/>
      <c r="C2" s="6"/>
      <c r="D2" s="6"/>
      <c r="E2" s="6"/>
      <c r="F2" s="6"/>
      <c r="G2" s="6"/>
      <c r="H2" s="6"/>
      <c r="I2" s="6"/>
      <c r="J2" s="6"/>
      <c r="K2" s="6"/>
      <c r="L2" s="6"/>
      <c r="M2" s="6"/>
      <c r="N2" s="6"/>
      <c r="O2" s="6"/>
      <c r="P2" s="6"/>
    </row>
    <row r="3" spans="1:16" x14ac:dyDescent="0.25">
      <c r="A3" s="6"/>
      <c r="B3" s="6"/>
      <c r="C3" s="6"/>
      <c r="D3" s="6"/>
      <c r="E3" s="6"/>
      <c r="F3" s="6"/>
      <c r="G3" s="6"/>
      <c r="H3" s="6"/>
      <c r="I3" s="6"/>
      <c r="J3" s="6"/>
      <c r="K3" s="6"/>
      <c r="L3" s="6"/>
      <c r="M3" s="6"/>
      <c r="N3" s="6"/>
      <c r="O3" s="6"/>
      <c r="P3" s="6"/>
    </row>
    <row r="4" spans="1:16" x14ac:dyDescent="0.25">
      <c r="A4" s="6"/>
      <c r="B4" s="6"/>
      <c r="C4" s="6"/>
      <c r="D4" s="6"/>
      <c r="E4" s="6"/>
      <c r="F4" s="6"/>
      <c r="G4" s="6"/>
      <c r="H4" s="6"/>
      <c r="I4" s="6"/>
      <c r="J4" s="6"/>
      <c r="K4" s="6"/>
      <c r="L4" s="6"/>
      <c r="M4" s="6"/>
      <c r="N4" s="6"/>
      <c r="O4" s="6"/>
      <c r="P4" s="6"/>
    </row>
    <row r="5" spans="1:16" x14ac:dyDescent="0.25">
      <c r="A5" s="6"/>
      <c r="B5" s="6"/>
      <c r="C5" s="6"/>
      <c r="D5" s="6"/>
      <c r="E5" s="6"/>
      <c r="F5" s="6"/>
      <c r="G5" s="6"/>
      <c r="H5" s="6"/>
      <c r="I5" s="6"/>
      <c r="J5" s="6"/>
      <c r="K5" s="6"/>
      <c r="L5" s="6"/>
      <c r="M5" s="6"/>
      <c r="N5" s="6"/>
      <c r="O5" s="6"/>
      <c r="P5" s="6"/>
    </row>
    <row r="6" spans="1:16" x14ac:dyDescent="0.25">
      <c r="A6" s="6"/>
      <c r="B6" s="6"/>
      <c r="C6" s="6"/>
      <c r="D6" s="6"/>
      <c r="E6" s="6"/>
      <c r="F6" s="6"/>
      <c r="G6" s="6"/>
      <c r="H6" s="6"/>
      <c r="I6" s="6"/>
      <c r="J6" s="6"/>
      <c r="K6" s="6"/>
      <c r="L6" s="6"/>
      <c r="M6" s="6"/>
      <c r="N6" s="6"/>
      <c r="O6" s="6"/>
      <c r="P6" s="6"/>
    </row>
    <row r="7" spans="1:16" x14ac:dyDescent="0.25">
      <c r="A7" s="54"/>
      <c r="B7" s="54"/>
      <c r="C7" s="54"/>
      <c r="D7" s="54"/>
      <c r="E7" s="54"/>
      <c r="F7" s="54"/>
      <c r="G7" s="54"/>
      <c r="H7" s="54"/>
      <c r="I7" s="54"/>
      <c r="J7" s="54"/>
      <c r="K7" s="54"/>
      <c r="L7" s="54"/>
      <c r="M7" s="54"/>
      <c r="N7" s="54"/>
      <c r="O7" s="54"/>
      <c r="P7" s="54"/>
    </row>
    <row r="8" spans="1:16" x14ac:dyDescent="0.25">
      <c r="A8" s="54"/>
      <c r="B8" s="54"/>
      <c r="C8" s="54"/>
      <c r="D8" s="54"/>
      <c r="E8" s="54"/>
      <c r="F8" s="54"/>
      <c r="G8" s="54"/>
      <c r="H8" s="54"/>
      <c r="I8" s="54"/>
      <c r="J8" s="54"/>
      <c r="K8" s="54"/>
      <c r="L8" s="54"/>
      <c r="M8" s="54"/>
      <c r="N8" s="54"/>
      <c r="O8" s="54"/>
      <c r="P8" s="54"/>
    </row>
    <row r="9" spans="1:16" x14ac:dyDescent="0.25">
      <c r="A9" s="54"/>
      <c r="B9" s="54"/>
      <c r="C9" s="54"/>
      <c r="D9" s="54"/>
      <c r="E9" s="54"/>
      <c r="F9" s="54"/>
      <c r="G9" s="54"/>
      <c r="H9" s="54"/>
      <c r="I9" s="54"/>
      <c r="J9" s="54"/>
      <c r="K9" s="54"/>
      <c r="L9" s="54"/>
      <c r="M9" s="54"/>
      <c r="N9" s="54"/>
      <c r="O9" s="54"/>
      <c r="P9" s="54"/>
    </row>
    <row r="10" spans="1:16" x14ac:dyDescent="0.25">
      <c r="A10" s="54"/>
      <c r="B10" s="54"/>
      <c r="C10" s="54"/>
      <c r="D10" s="54"/>
      <c r="E10" s="54"/>
      <c r="F10" s="54"/>
      <c r="G10" s="54"/>
      <c r="H10" s="54"/>
      <c r="I10" s="54"/>
      <c r="J10" s="54"/>
      <c r="K10" s="54"/>
      <c r="L10" s="54"/>
      <c r="M10" s="54"/>
      <c r="N10" s="54"/>
      <c r="O10" s="54"/>
      <c r="P10" s="54"/>
    </row>
    <row r="11" spans="1:16" x14ac:dyDescent="0.25">
      <c r="A11" s="54"/>
      <c r="B11" s="54"/>
      <c r="C11" s="54"/>
      <c r="D11" s="54"/>
      <c r="E11" s="54"/>
      <c r="F11" s="54"/>
      <c r="G11" s="54"/>
      <c r="H11" s="54"/>
      <c r="I11" s="54"/>
      <c r="J11" s="54"/>
      <c r="K11" s="54"/>
      <c r="L11" s="54"/>
      <c r="M11" s="54"/>
      <c r="N11" s="54"/>
      <c r="O11" s="54"/>
      <c r="P11" s="54"/>
    </row>
    <row r="12" spans="1:16" x14ac:dyDescent="0.25">
      <c r="A12" s="54"/>
      <c r="B12" s="54"/>
      <c r="C12" s="54"/>
      <c r="D12" s="54"/>
      <c r="E12" s="54"/>
      <c r="F12" s="54"/>
      <c r="G12" s="54"/>
      <c r="H12" s="54"/>
      <c r="I12" s="54"/>
      <c r="J12" s="54"/>
      <c r="K12" s="54"/>
      <c r="L12" s="54"/>
      <c r="M12" s="54"/>
      <c r="N12" s="54"/>
      <c r="O12" s="54"/>
      <c r="P12" s="54"/>
    </row>
    <row r="13" spans="1:16" x14ac:dyDescent="0.25">
      <c r="A13" s="54"/>
      <c r="B13" s="54"/>
      <c r="C13" s="54"/>
      <c r="D13" s="54"/>
      <c r="E13" s="54"/>
      <c r="F13" s="54"/>
      <c r="G13" s="54"/>
      <c r="H13" s="54"/>
      <c r="I13" s="54"/>
      <c r="J13" s="54"/>
      <c r="K13" s="54"/>
      <c r="L13" s="54"/>
      <c r="M13" s="54"/>
      <c r="N13" s="54"/>
      <c r="O13" s="54"/>
      <c r="P13" s="54"/>
    </row>
    <row r="14" spans="1:16" x14ac:dyDescent="0.25">
      <c r="A14" s="54"/>
      <c r="B14" s="54"/>
      <c r="C14" s="54"/>
      <c r="D14" s="54"/>
      <c r="E14" s="54"/>
      <c r="F14" s="54"/>
      <c r="G14" s="54"/>
      <c r="H14" s="54"/>
      <c r="I14" s="54"/>
      <c r="J14" s="54"/>
      <c r="K14" s="54"/>
      <c r="L14" s="54"/>
      <c r="M14" s="54"/>
      <c r="N14" s="54"/>
      <c r="O14" s="54"/>
      <c r="P14" s="54"/>
    </row>
    <row r="15" spans="1:16" x14ac:dyDescent="0.25">
      <c r="A15" s="54"/>
      <c r="B15" s="54"/>
      <c r="C15" s="54"/>
      <c r="D15" s="54"/>
      <c r="E15" s="54"/>
      <c r="F15" s="54"/>
      <c r="G15" s="54"/>
      <c r="H15" s="54"/>
      <c r="I15" s="54"/>
      <c r="J15" s="54"/>
      <c r="K15" s="54"/>
      <c r="L15" s="54"/>
      <c r="M15" s="54"/>
      <c r="N15" s="54"/>
      <c r="O15" s="54"/>
      <c r="P15" s="54"/>
    </row>
    <row r="16" spans="1:16" x14ac:dyDescent="0.25">
      <c r="A16" s="54"/>
      <c r="B16" s="54"/>
      <c r="C16" s="54"/>
      <c r="D16" s="54"/>
      <c r="E16" s="54"/>
      <c r="F16" s="54"/>
      <c r="G16" s="54"/>
      <c r="H16" s="54"/>
      <c r="I16" s="54"/>
      <c r="J16" s="54"/>
      <c r="K16" s="54"/>
      <c r="L16" s="54"/>
      <c r="M16" s="54"/>
      <c r="N16" s="54"/>
      <c r="O16" s="54"/>
      <c r="P16" s="54"/>
    </row>
    <row r="17" spans="1:16" x14ac:dyDescent="0.25">
      <c r="A17" s="54"/>
      <c r="B17" s="54"/>
      <c r="C17" s="54"/>
      <c r="D17" s="54"/>
      <c r="E17" s="54"/>
      <c r="F17" s="54"/>
      <c r="G17" s="54"/>
      <c r="H17" s="54"/>
      <c r="I17" s="54"/>
      <c r="J17" s="54"/>
      <c r="K17" s="54"/>
      <c r="L17" s="54"/>
      <c r="M17" s="54"/>
      <c r="N17" s="54"/>
      <c r="O17" s="54"/>
      <c r="P17" s="54"/>
    </row>
    <row r="18" spans="1:16" x14ac:dyDescent="0.25">
      <c r="A18" s="54"/>
      <c r="B18" s="54"/>
      <c r="C18" s="54"/>
      <c r="D18" s="54"/>
      <c r="E18" s="54"/>
      <c r="F18" s="54"/>
      <c r="G18" s="54"/>
      <c r="H18" s="54"/>
      <c r="I18" s="54"/>
      <c r="J18" s="54"/>
      <c r="K18" s="54"/>
      <c r="L18" s="54"/>
      <c r="M18" s="54"/>
      <c r="N18" s="54"/>
      <c r="O18" s="54"/>
      <c r="P18" s="54"/>
    </row>
    <row r="19" spans="1:16" x14ac:dyDescent="0.25">
      <c r="A19" s="54"/>
      <c r="B19" s="54"/>
      <c r="C19" s="54"/>
      <c r="D19" s="54"/>
      <c r="E19" s="54"/>
      <c r="F19" s="54"/>
      <c r="G19" s="54"/>
      <c r="H19" s="54"/>
      <c r="I19" s="54"/>
      <c r="J19" s="54"/>
      <c r="K19" s="54"/>
      <c r="L19" s="54"/>
      <c r="M19" s="54"/>
      <c r="N19" s="54"/>
      <c r="O19" s="54"/>
      <c r="P19" s="54"/>
    </row>
    <row r="20" spans="1:16" x14ac:dyDescent="0.25">
      <c r="A20" s="54"/>
      <c r="B20" s="54"/>
      <c r="C20" s="54"/>
      <c r="D20" s="54"/>
      <c r="E20" s="54"/>
      <c r="F20" s="54"/>
      <c r="G20" s="54"/>
      <c r="H20" s="54"/>
      <c r="I20" s="54"/>
      <c r="J20" s="54"/>
      <c r="K20" s="54"/>
      <c r="L20" s="54"/>
      <c r="M20" s="54"/>
      <c r="N20" s="54"/>
      <c r="O20" s="54"/>
      <c r="P20" s="54"/>
    </row>
    <row r="21" spans="1:16" x14ac:dyDescent="0.25">
      <c r="A21" s="54"/>
      <c r="B21" s="54"/>
      <c r="C21" s="54"/>
      <c r="D21" s="54"/>
      <c r="E21" s="54"/>
      <c r="F21" s="54"/>
      <c r="G21" s="54"/>
      <c r="H21" s="54"/>
      <c r="I21" s="54"/>
      <c r="J21" s="54"/>
      <c r="K21" s="54"/>
      <c r="L21" s="54"/>
      <c r="M21" s="54"/>
      <c r="N21" s="54"/>
      <c r="O21" s="54"/>
      <c r="P21" s="54"/>
    </row>
    <row r="22" spans="1:16" x14ac:dyDescent="0.25">
      <c r="A22" s="54"/>
      <c r="B22" s="54"/>
      <c r="C22" s="54"/>
      <c r="D22" s="54"/>
      <c r="E22" s="54"/>
      <c r="F22" s="54"/>
      <c r="G22" s="54"/>
      <c r="H22" s="54"/>
      <c r="I22" s="54"/>
      <c r="J22" s="54"/>
      <c r="K22" s="54"/>
      <c r="L22" s="54"/>
      <c r="M22" s="54"/>
      <c r="N22" s="54"/>
      <c r="O22" s="54"/>
      <c r="P22" s="54"/>
    </row>
    <row r="23" spans="1:16" x14ac:dyDescent="0.25">
      <c r="A23" s="54"/>
      <c r="B23" s="54"/>
      <c r="C23" s="54"/>
      <c r="D23" s="54"/>
      <c r="E23" s="54"/>
      <c r="F23" s="54"/>
      <c r="G23" s="54"/>
      <c r="H23" s="54"/>
      <c r="I23" s="54"/>
      <c r="J23" s="54"/>
      <c r="K23" s="54"/>
      <c r="L23" s="54"/>
      <c r="M23" s="54"/>
      <c r="N23" s="54"/>
      <c r="O23" s="54"/>
      <c r="P23" s="54"/>
    </row>
    <row r="24" spans="1:16" x14ac:dyDescent="0.25">
      <c r="A24" s="54"/>
      <c r="B24" s="54"/>
      <c r="C24" s="54"/>
      <c r="D24" s="54"/>
      <c r="E24" s="54"/>
      <c r="F24" s="54"/>
      <c r="G24" s="54"/>
      <c r="H24" s="54"/>
      <c r="I24" s="54"/>
      <c r="J24" s="54"/>
      <c r="K24" s="54"/>
      <c r="L24" s="54"/>
      <c r="M24" s="54"/>
      <c r="N24" s="54"/>
      <c r="O24" s="54"/>
      <c r="P24" s="54"/>
    </row>
    <row r="25" spans="1:16" x14ac:dyDescent="0.25">
      <c r="A25" s="54"/>
      <c r="B25" s="54"/>
      <c r="C25" s="54"/>
      <c r="D25" s="54"/>
      <c r="E25" s="54"/>
      <c r="F25" s="54"/>
      <c r="G25" s="54"/>
      <c r="H25" s="54"/>
      <c r="I25" s="54"/>
      <c r="J25" s="54"/>
      <c r="K25" s="54"/>
      <c r="L25" s="54"/>
      <c r="M25" s="54"/>
      <c r="N25" s="54"/>
      <c r="O25" s="54"/>
      <c r="P25" s="54"/>
    </row>
    <row r="26" spans="1:16" x14ac:dyDescent="0.25">
      <c r="A26" s="54"/>
      <c r="B26" s="54"/>
      <c r="C26" s="54"/>
      <c r="D26" s="54"/>
      <c r="E26" s="54"/>
      <c r="F26" s="54"/>
      <c r="G26" s="54"/>
      <c r="H26" s="54"/>
      <c r="I26" s="54"/>
      <c r="J26" s="54"/>
      <c r="K26" s="54"/>
      <c r="L26" s="54"/>
      <c r="M26" s="54"/>
      <c r="N26" s="54"/>
      <c r="O26" s="54"/>
      <c r="P26" s="54"/>
    </row>
    <row r="27" spans="1:16" x14ac:dyDescent="0.25">
      <c r="A27" s="54"/>
      <c r="B27" s="54"/>
      <c r="C27" s="54"/>
      <c r="D27" s="54"/>
      <c r="E27" s="54"/>
      <c r="F27" s="54"/>
      <c r="G27" s="54"/>
      <c r="H27" s="54"/>
      <c r="I27" s="54"/>
      <c r="J27" s="54"/>
      <c r="K27" s="54"/>
      <c r="L27" s="54"/>
      <c r="M27" s="54"/>
      <c r="N27" s="54"/>
      <c r="O27" s="54"/>
      <c r="P27" s="54"/>
    </row>
    <row r="28" spans="1:16" x14ac:dyDescent="0.25">
      <c r="A28" s="54"/>
      <c r="B28" s="54"/>
      <c r="C28" s="54"/>
      <c r="D28" s="54"/>
      <c r="E28" s="54"/>
      <c r="F28" s="54"/>
      <c r="G28" s="54"/>
      <c r="H28" s="54"/>
      <c r="I28" s="54"/>
      <c r="J28" s="54"/>
      <c r="K28" s="54"/>
      <c r="L28" s="54"/>
      <c r="M28" s="54"/>
      <c r="N28" s="54"/>
      <c r="O28" s="54"/>
      <c r="P28" s="54"/>
    </row>
    <row r="29" spans="1:16" x14ac:dyDescent="0.25">
      <c r="A29" s="54"/>
      <c r="B29" s="54"/>
      <c r="C29" s="54"/>
      <c r="D29" s="54"/>
      <c r="E29" s="54"/>
      <c r="F29" s="54"/>
      <c r="G29" s="54"/>
      <c r="H29" s="54"/>
      <c r="I29" s="54"/>
      <c r="J29" s="54"/>
      <c r="K29" s="54"/>
      <c r="L29" s="54"/>
      <c r="M29" s="54"/>
      <c r="N29" s="54"/>
      <c r="O29" s="54"/>
      <c r="P29" s="54"/>
    </row>
    <row r="30" spans="1:16" x14ac:dyDescent="0.25">
      <c r="A30" s="54"/>
      <c r="B30" s="54"/>
      <c r="C30" s="54"/>
      <c r="D30" s="54"/>
      <c r="E30" s="54"/>
      <c r="F30" s="54"/>
      <c r="G30" s="54"/>
      <c r="H30" s="54"/>
      <c r="I30" s="54"/>
      <c r="J30" s="54"/>
      <c r="K30" s="54"/>
      <c r="L30" s="54"/>
      <c r="M30" s="54"/>
      <c r="N30" s="54"/>
      <c r="O30" s="54"/>
      <c r="P30" s="54"/>
    </row>
    <row r="31" spans="1:16" x14ac:dyDescent="0.25">
      <c r="A31" s="54"/>
      <c r="B31" s="54"/>
      <c r="C31" s="54"/>
      <c r="D31" s="54"/>
      <c r="E31" s="54"/>
      <c r="F31" s="54"/>
      <c r="G31" s="54"/>
      <c r="H31" s="54"/>
      <c r="I31" s="54"/>
      <c r="J31" s="54"/>
      <c r="K31" s="54"/>
      <c r="L31" s="54"/>
      <c r="M31" s="54"/>
      <c r="N31" s="54"/>
      <c r="O31" s="54"/>
      <c r="P31" s="54"/>
    </row>
    <row r="32" spans="1:16" x14ac:dyDescent="0.25">
      <c r="A32" s="54"/>
      <c r="B32" s="54"/>
      <c r="C32" s="54"/>
      <c r="D32" s="54"/>
      <c r="E32" s="54"/>
      <c r="F32" s="54"/>
      <c r="G32" s="54"/>
      <c r="H32" s="54"/>
      <c r="I32" s="54"/>
      <c r="J32" s="54"/>
      <c r="K32" s="54"/>
      <c r="L32" s="54"/>
      <c r="M32" s="54"/>
      <c r="N32" s="54"/>
      <c r="O32" s="54"/>
      <c r="P32" s="54"/>
    </row>
    <row r="33" spans="1:16" x14ac:dyDescent="0.25">
      <c r="A33" s="54"/>
      <c r="B33" s="54"/>
      <c r="C33" s="54"/>
      <c r="D33" s="54"/>
      <c r="E33" s="54"/>
      <c r="F33" s="54"/>
      <c r="G33" s="54"/>
      <c r="H33" s="54"/>
      <c r="I33" s="54"/>
      <c r="J33" s="54"/>
      <c r="K33" s="54"/>
      <c r="L33" s="54"/>
      <c r="M33" s="54"/>
      <c r="N33" s="54"/>
      <c r="O33" s="54"/>
      <c r="P33" s="54"/>
    </row>
    <row r="34" spans="1:16" x14ac:dyDescent="0.25">
      <c r="A34" s="54"/>
      <c r="B34" s="54"/>
      <c r="C34" s="54"/>
      <c r="D34" s="54"/>
      <c r="E34" s="54"/>
      <c r="F34" s="54"/>
      <c r="G34" s="54"/>
      <c r="H34" s="54"/>
      <c r="I34" s="54"/>
      <c r="J34" s="54"/>
      <c r="K34" s="54"/>
      <c r="L34" s="54"/>
      <c r="M34" s="54"/>
      <c r="N34" s="54"/>
      <c r="O34" s="54"/>
      <c r="P34" s="54"/>
    </row>
    <row r="35" spans="1:16" x14ac:dyDescent="0.25">
      <c r="A35" s="54"/>
      <c r="B35" s="54"/>
      <c r="C35" s="54"/>
      <c r="D35" s="54"/>
      <c r="E35" s="54"/>
      <c r="F35" s="54"/>
      <c r="G35" s="54"/>
      <c r="H35" s="54"/>
      <c r="I35" s="54"/>
      <c r="J35" s="54"/>
      <c r="K35" s="54"/>
      <c r="L35" s="54"/>
      <c r="M35" s="54"/>
      <c r="N35" s="54"/>
      <c r="O35" s="54"/>
      <c r="P35" s="54"/>
    </row>
    <row r="36" spans="1:16" x14ac:dyDescent="0.25">
      <c r="A36" s="54"/>
      <c r="B36" s="54"/>
      <c r="C36" s="54"/>
      <c r="D36" s="54"/>
      <c r="E36" s="54"/>
      <c r="F36" s="54"/>
      <c r="G36" s="54"/>
      <c r="H36" s="54"/>
      <c r="I36" s="54"/>
      <c r="J36" s="54"/>
      <c r="K36" s="54"/>
      <c r="L36" s="54"/>
      <c r="M36" s="54"/>
      <c r="N36" s="54"/>
      <c r="O36" s="54"/>
      <c r="P36" s="54"/>
    </row>
    <row r="37" spans="1:16" x14ac:dyDescent="0.25">
      <c r="A37" s="54"/>
      <c r="B37" s="54"/>
      <c r="C37" s="54"/>
      <c r="D37" s="54"/>
      <c r="E37" s="54"/>
      <c r="F37" s="54"/>
      <c r="G37" s="54"/>
      <c r="H37" s="54"/>
      <c r="I37" s="54"/>
      <c r="J37" s="54"/>
      <c r="K37" s="54"/>
      <c r="L37" s="54"/>
      <c r="M37" s="54"/>
      <c r="N37" s="54"/>
      <c r="O37" s="54"/>
      <c r="P37" s="54"/>
    </row>
    <row r="38" spans="1:16" x14ac:dyDescent="0.25">
      <c r="A38" s="54"/>
      <c r="B38" s="54"/>
      <c r="C38" s="54"/>
      <c r="D38" s="54"/>
      <c r="E38" s="54"/>
      <c r="F38" s="54"/>
      <c r="G38" s="54"/>
      <c r="H38" s="54"/>
      <c r="I38" s="54"/>
      <c r="J38" s="54"/>
      <c r="K38" s="54"/>
      <c r="L38" s="54"/>
      <c r="M38" s="54"/>
      <c r="N38" s="54"/>
      <c r="O38" s="54"/>
      <c r="P38" s="54"/>
    </row>
    <row r="39" spans="1:16" x14ac:dyDescent="0.25">
      <c r="A39" s="54"/>
      <c r="B39" s="54"/>
      <c r="C39" s="54"/>
      <c r="D39" s="54"/>
      <c r="E39" s="54"/>
      <c r="F39" s="54"/>
      <c r="G39" s="54"/>
      <c r="H39" s="54"/>
      <c r="I39" s="54"/>
      <c r="J39" s="54"/>
      <c r="K39" s="54"/>
      <c r="L39" s="54"/>
      <c r="M39" s="54"/>
      <c r="N39" s="54"/>
      <c r="O39" s="54"/>
      <c r="P39" s="54"/>
    </row>
    <row r="40" spans="1:16" x14ac:dyDescent="0.25">
      <c r="A40" s="54"/>
      <c r="B40" s="54"/>
      <c r="C40" s="54"/>
      <c r="D40" s="54"/>
      <c r="E40" s="54"/>
      <c r="F40" s="54"/>
      <c r="G40" s="54"/>
      <c r="H40" s="54"/>
      <c r="I40" s="54"/>
      <c r="J40" s="54"/>
      <c r="K40" s="54"/>
      <c r="L40" s="54"/>
      <c r="M40" s="54"/>
      <c r="N40" s="54"/>
      <c r="O40" s="54"/>
      <c r="P40" s="54"/>
    </row>
    <row r="41" spans="1:16" x14ac:dyDescent="0.25">
      <c r="A41" s="54"/>
      <c r="B41" s="54"/>
      <c r="C41" s="54"/>
      <c r="D41" s="54"/>
      <c r="E41" s="54"/>
      <c r="F41" s="54"/>
      <c r="G41" s="54"/>
      <c r="H41" s="54"/>
      <c r="I41" s="54"/>
      <c r="J41" s="54"/>
      <c r="K41" s="54"/>
      <c r="L41" s="54"/>
      <c r="M41" s="54"/>
      <c r="N41" s="54"/>
      <c r="O41" s="54"/>
      <c r="P41" s="54"/>
    </row>
    <row r="42" spans="1:16" x14ac:dyDescent="0.25">
      <c r="A42" s="54"/>
      <c r="B42" s="54"/>
      <c r="C42" s="54"/>
      <c r="D42" s="54"/>
      <c r="E42" s="54"/>
      <c r="F42" s="54"/>
      <c r="G42" s="54"/>
      <c r="H42" s="54"/>
      <c r="I42" s="54"/>
      <c r="J42" s="54"/>
      <c r="K42" s="54"/>
      <c r="L42" s="54"/>
      <c r="M42" s="54"/>
      <c r="N42" s="54"/>
      <c r="O42" s="54"/>
      <c r="P42" s="54"/>
    </row>
    <row r="43" spans="1:16" x14ac:dyDescent="0.25">
      <c r="A43" s="54"/>
      <c r="B43" s="54"/>
      <c r="C43" s="54"/>
      <c r="D43" s="54"/>
      <c r="E43" s="54"/>
      <c r="F43" s="54"/>
      <c r="G43" s="54"/>
      <c r="H43" s="54"/>
      <c r="I43" s="54"/>
      <c r="J43" s="54"/>
      <c r="K43" s="54"/>
      <c r="L43" s="54"/>
      <c r="M43" s="54"/>
      <c r="N43" s="54"/>
      <c r="O43" s="54"/>
      <c r="P43" s="54"/>
    </row>
    <row r="44" spans="1:16" x14ac:dyDescent="0.25">
      <c r="A44" s="54"/>
      <c r="B44" s="54"/>
      <c r="C44" s="54"/>
      <c r="D44" s="54"/>
      <c r="E44" s="54"/>
      <c r="F44" s="54"/>
      <c r="G44" s="54"/>
      <c r="H44" s="54"/>
      <c r="I44" s="54"/>
      <c r="J44" s="54"/>
      <c r="K44" s="54"/>
      <c r="L44" s="54"/>
      <c r="M44" s="54"/>
      <c r="N44" s="54"/>
      <c r="O44" s="54"/>
      <c r="P44" s="54"/>
    </row>
    <row r="45" spans="1:16" x14ac:dyDescent="0.25">
      <c r="A45" s="54"/>
      <c r="B45" s="54"/>
      <c r="C45" s="54"/>
      <c r="D45" s="54"/>
      <c r="E45" s="54"/>
      <c r="F45" s="54"/>
      <c r="G45" s="54"/>
      <c r="H45" s="54"/>
      <c r="I45" s="54"/>
      <c r="J45" s="54"/>
      <c r="K45" s="54"/>
      <c r="L45" s="54"/>
      <c r="M45" s="54"/>
      <c r="N45" s="54"/>
      <c r="O45" s="54"/>
      <c r="P45" s="54"/>
    </row>
    <row r="46" spans="1:16" x14ac:dyDescent="0.25">
      <c r="A46" s="54"/>
      <c r="B46" s="54"/>
      <c r="C46" s="54"/>
      <c r="D46" s="54"/>
      <c r="E46" s="54"/>
      <c r="F46" s="54"/>
      <c r="G46" s="54"/>
      <c r="H46" s="54"/>
      <c r="I46" s="54"/>
      <c r="J46" s="54"/>
      <c r="K46" s="54"/>
      <c r="L46" s="54"/>
      <c r="M46" s="54"/>
      <c r="N46" s="54"/>
      <c r="O46" s="54"/>
      <c r="P46" s="54"/>
    </row>
    <row r="47" spans="1:16" ht="25.5" customHeight="1" x14ac:dyDescent="0.25">
      <c r="A47" s="54"/>
      <c r="B47" s="54"/>
      <c r="C47" s="54"/>
      <c r="D47" s="54"/>
      <c r="E47" s="54"/>
      <c r="F47" s="54"/>
      <c r="G47" s="54"/>
      <c r="H47" s="54"/>
      <c r="I47" s="54"/>
      <c r="J47" s="54"/>
      <c r="K47" s="54"/>
      <c r="L47" s="54"/>
      <c r="M47" s="54"/>
      <c r="N47" s="54"/>
      <c r="O47" s="54"/>
      <c r="P47" s="54"/>
    </row>
    <row r="48" spans="1:16" x14ac:dyDescent="0.25">
      <c r="A48" s="54"/>
      <c r="B48" s="54"/>
      <c r="C48" s="54"/>
      <c r="D48" s="54"/>
      <c r="E48" s="54"/>
      <c r="F48" s="54"/>
      <c r="G48" s="54"/>
      <c r="H48" s="54"/>
      <c r="I48" s="54"/>
      <c r="J48" s="54"/>
      <c r="K48" s="54"/>
      <c r="L48" s="54"/>
      <c r="M48" s="54"/>
      <c r="N48" s="54"/>
      <c r="O48" s="54"/>
      <c r="P48" s="54"/>
    </row>
    <row r="49" spans="1:16" x14ac:dyDescent="0.25">
      <c r="A49" s="54"/>
      <c r="B49" s="54"/>
      <c r="C49" s="54"/>
      <c r="D49" s="54"/>
      <c r="E49" s="54"/>
      <c r="F49" s="54"/>
      <c r="G49" s="54"/>
      <c r="H49" s="54"/>
      <c r="I49" s="54"/>
      <c r="J49" s="54"/>
      <c r="K49" s="54"/>
      <c r="L49" s="54"/>
      <c r="M49" s="54"/>
      <c r="N49" s="54"/>
      <c r="O49" s="54"/>
      <c r="P49" s="54"/>
    </row>
    <row r="50" spans="1:16" x14ac:dyDescent="0.25">
      <c r="A50" s="54"/>
      <c r="B50" s="54"/>
      <c r="C50" s="54"/>
      <c r="D50" s="54"/>
      <c r="E50" s="54"/>
      <c r="F50" s="54"/>
      <c r="G50" s="54"/>
      <c r="H50" s="54"/>
      <c r="I50" s="54"/>
      <c r="J50" s="54"/>
      <c r="K50" s="54"/>
      <c r="L50" s="54"/>
      <c r="M50" s="54"/>
      <c r="N50" s="54"/>
      <c r="O50" s="54"/>
      <c r="P50" s="54"/>
    </row>
    <row r="51" spans="1:16" x14ac:dyDescent="0.25">
      <c r="A51" s="54"/>
      <c r="B51" s="54"/>
      <c r="C51" s="54"/>
      <c r="D51" s="54"/>
      <c r="E51" s="54"/>
      <c r="F51" s="54"/>
      <c r="G51" s="54"/>
      <c r="H51" s="54"/>
      <c r="I51" s="54"/>
      <c r="J51" s="54"/>
      <c r="K51" s="54"/>
      <c r="L51" s="54"/>
      <c r="M51" s="54"/>
      <c r="N51" s="54"/>
      <c r="O51" s="54"/>
      <c r="P51" s="54"/>
    </row>
    <row r="52" spans="1:16" x14ac:dyDescent="0.25">
      <c r="A52" s="54"/>
      <c r="B52" s="54"/>
      <c r="C52" s="54"/>
      <c r="D52" s="54"/>
      <c r="E52" s="54"/>
      <c r="F52" s="54"/>
      <c r="G52" s="54"/>
      <c r="H52" s="54"/>
      <c r="I52" s="54"/>
      <c r="J52" s="54"/>
      <c r="K52" s="54"/>
      <c r="L52" s="54"/>
      <c r="M52" s="54"/>
      <c r="N52" s="54"/>
      <c r="O52" s="54"/>
      <c r="P52" s="54"/>
    </row>
    <row r="53" spans="1:16" x14ac:dyDescent="0.25">
      <c r="A53" s="54"/>
      <c r="B53" s="54"/>
      <c r="C53" s="54"/>
      <c r="D53" s="54"/>
      <c r="E53" s="54"/>
      <c r="F53" s="54"/>
      <c r="G53" s="54"/>
      <c r="H53" s="54"/>
      <c r="I53" s="54"/>
      <c r="J53" s="54"/>
      <c r="K53" s="54"/>
      <c r="L53" s="54"/>
      <c r="M53" s="54"/>
      <c r="N53" s="54"/>
      <c r="O53" s="54"/>
      <c r="P53" s="54"/>
    </row>
    <row r="54" spans="1:16" x14ac:dyDescent="0.25">
      <c r="A54" s="54"/>
      <c r="B54" s="54"/>
      <c r="C54" s="54"/>
      <c r="D54" s="54"/>
      <c r="E54" s="54"/>
      <c r="F54" s="54"/>
      <c r="G54" s="54"/>
      <c r="H54" s="54"/>
      <c r="I54" s="54"/>
      <c r="J54" s="54"/>
      <c r="K54" s="54"/>
      <c r="L54" s="54"/>
      <c r="M54" s="54"/>
      <c r="N54" s="54"/>
      <c r="O54" s="54"/>
      <c r="P54" s="54"/>
    </row>
    <row r="55" spans="1:16" x14ac:dyDescent="0.25">
      <c r="A55" s="54"/>
      <c r="B55" s="54"/>
      <c r="C55" s="54"/>
      <c r="D55" s="54"/>
      <c r="E55" s="54"/>
      <c r="F55" s="54"/>
      <c r="G55" s="54"/>
      <c r="H55" s="54"/>
      <c r="I55" s="54"/>
      <c r="J55" s="54"/>
      <c r="K55" s="54"/>
      <c r="L55" s="54"/>
      <c r="M55" s="54"/>
      <c r="N55" s="54"/>
      <c r="O55" s="54"/>
      <c r="P55" s="54"/>
    </row>
    <row r="56" spans="1:16" x14ac:dyDescent="0.25">
      <c r="A56" s="54"/>
      <c r="B56" s="54"/>
      <c r="C56" s="54"/>
      <c r="D56" s="54"/>
      <c r="E56" s="54"/>
      <c r="F56" s="54"/>
      <c r="G56" s="54"/>
      <c r="H56" s="54"/>
      <c r="I56" s="54"/>
      <c r="J56" s="54"/>
      <c r="K56" s="54"/>
      <c r="L56" s="54"/>
      <c r="M56" s="54"/>
      <c r="N56" s="54"/>
      <c r="O56" s="54"/>
      <c r="P56" s="54"/>
    </row>
    <row r="57" spans="1:16" x14ac:dyDescent="0.25">
      <c r="A57" s="54"/>
      <c r="B57" s="54"/>
      <c r="C57" s="54"/>
      <c r="D57" s="54"/>
      <c r="E57" s="54"/>
      <c r="F57" s="54"/>
      <c r="G57" s="54"/>
      <c r="H57" s="54"/>
      <c r="I57" s="54"/>
      <c r="J57" s="54"/>
      <c r="K57" s="54"/>
      <c r="L57" s="54"/>
      <c r="M57" s="54"/>
      <c r="N57" s="54"/>
      <c r="O57" s="54"/>
      <c r="P57" s="54"/>
    </row>
    <row r="58" spans="1:16" x14ac:dyDescent="0.25">
      <c r="A58" s="54"/>
      <c r="B58" s="54"/>
      <c r="C58" s="54"/>
      <c r="D58" s="54"/>
      <c r="E58" s="54"/>
      <c r="F58" s="54"/>
      <c r="G58" s="54"/>
      <c r="H58" s="54"/>
      <c r="I58" s="54"/>
      <c r="J58" s="54"/>
      <c r="K58" s="54"/>
      <c r="L58" s="54"/>
      <c r="M58" s="54"/>
      <c r="N58" s="54"/>
      <c r="O58" s="54"/>
      <c r="P58" s="54"/>
    </row>
    <row r="59" spans="1:16" x14ac:dyDescent="0.25">
      <c r="A59" s="54"/>
      <c r="B59" s="54"/>
      <c r="C59" s="54"/>
      <c r="D59" s="54"/>
      <c r="E59" s="54"/>
      <c r="F59" s="54"/>
      <c r="G59" s="54"/>
      <c r="H59" s="54"/>
      <c r="I59" s="54"/>
      <c r="J59" s="54"/>
      <c r="K59" s="54"/>
      <c r="L59" s="54"/>
      <c r="M59" s="54"/>
      <c r="N59" s="54"/>
      <c r="O59" s="54"/>
      <c r="P59" s="54"/>
    </row>
    <row r="60" spans="1:16" x14ac:dyDescent="0.25">
      <c r="A60" s="54"/>
      <c r="B60" s="54"/>
      <c r="C60" s="54"/>
      <c r="D60" s="54"/>
      <c r="E60" s="54"/>
      <c r="F60" s="54"/>
      <c r="G60" s="54"/>
      <c r="H60" s="54"/>
      <c r="I60" s="54"/>
      <c r="J60" s="54"/>
      <c r="K60" s="54"/>
      <c r="L60" s="54"/>
      <c r="M60" s="54"/>
      <c r="N60" s="54"/>
      <c r="O60" s="54"/>
      <c r="P60" s="54"/>
    </row>
    <row r="61" spans="1:16" ht="16.5" customHeight="1" x14ac:dyDescent="0.25">
      <c r="A61" s="54"/>
      <c r="B61" s="54"/>
      <c r="C61" s="54"/>
      <c r="D61" s="54"/>
      <c r="E61" s="54"/>
      <c r="F61" s="54"/>
      <c r="G61" s="54"/>
      <c r="H61" s="54"/>
      <c r="I61" s="54"/>
      <c r="J61" s="54"/>
      <c r="K61" s="54"/>
      <c r="L61" s="54"/>
      <c r="M61" s="54"/>
      <c r="N61" s="54"/>
      <c r="O61" s="54"/>
      <c r="P61" s="54"/>
    </row>
    <row r="62" spans="1:16" x14ac:dyDescent="0.25">
      <c r="A62" s="54"/>
      <c r="B62" s="54"/>
      <c r="C62" s="54"/>
      <c r="D62" s="54"/>
      <c r="E62" s="54"/>
      <c r="F62" s="54"/>
      <c r="G62" s="54"/>
      <c r="H62" s="54"/>
      <c r="I62" s="54"/>
      <c r="J62" s="54"/>
      <c r="K62" s="54"/>
      <c r="L62" s="54"/>
      <c r="M62" s="54"/>
      <c r="N62" s="54"/>
      <c r="O62" s="54"/>
      <c r="P62" s="54"/>
    </row>
    <row r="63" spans="1:16" x14ac:dyDescent="0.25">
      <c r="A63" s="54"/>
      <c r="B63" s="54"/>
      <c r="C63" s="54"/>
      <c r="D63" s="54"/>
      <c r="E63" s="54"/>
      <c r="F63" s="54"/>
      <c r="G63" s="54"/>
      <c r="H63" s="54"/>
      <c r="I63" s="54"/>
      <c r="J63" s="54"/>
      <c r="K63" s="54"/>
      <c r="L63" s="54"/>
      <c r="M63" s="54"/>
      <c r="N63" s="54"/>
      <c r="O63" s="54"/>
      <c r="P63" s="54"/>
    </row>
    <row r="64" spans="1:16" x14ac:dyDescent="0.25">
      <c r="A64" s="54"/>
      <c r="B64" s="54"/>
      <c r="C64" s="54"/>
      <c r="D64" s="54"/>
      <c r="E64" s="54"/>
      <c r="F64" s="54"/>
      <c r="G64" s="54"/>
      <c r="H64" s="54"/>
      <c r="I64" s="54"/>
      <c r="J64" s="54"/>
      <c r="K64" s="54"/>
      <c r="L64" s="54"/>
      <c r="M64" s="54"/>
      <c r="N64" s="54"/>
      <c r="O64" s="54"/>
      <c r="P64" s="54"/>
    </row>
    <row r="65" spans="1:16" x14ac:dyDescent="0.25">
      <c r="A65" s="54"/>
      <c r="B65" s="54"/>
      <c r="C65" s="54"/>
      <c r="D65" s="54"/>
      <c r="E65" s="54"/>
      <c r="F65" s="54"/>
      <c r="G65" s="54"/>
      <c r="H65" s="54"/>
      <c r="I65" s="54"/>
      <c r="J65" s="54"/>
      <c r="K65" s="54"/>
      <c r="L65" s="54"/>
      <c r="M65" s="54"/>
      <c r="N65" s="54"/>
      <c r="O65" s="54"/>
      <c r="P65" s="54"/>
    </row>
    <row r="66" spans="1:16" x14ac:dyDescent="0.25">
      <c r="A66" s="54"/>
      <c r="B66" s="54"/>
      <c r="C66" s="54"/>
      <c r="D66" s="54"/>
      <c r="E66" s="54"/>
      <c r="F66" s="54"/>
      <c r="G66" s="54"/>
      <c r="H66" s="54"/>
      <c r="I66" s="54"/>
      <c r="J66" s="54"/>
      <c r="K66" s="54"/>
      <c r="L66" s="54"/>
      <c r="M66" s="54"/>
      <c r="N66" s="54"/>
      <c r="O66" s="54"/>
      <c r="P66" s="54"/>
    </row>
    <row r="67" spans="1:16" x14ac:dyDescent="0.25">
      <c r="A67" s="54"/>
      <c r="B67" s="54"/>
      <c r="C67" s="54"/>
      <c r="D67" s="54"/>
      <c r="E67" s="54"/>
      <c r="F67" s="54"/>
      <c r="G67" s="54"/>
      <c r="H67" s="54"/>
      <c r="I67" s="54"/>
      <c r="J67" s="54"/>
      <c r="K67" s="54"/>
      <c r="L67" s="54"/>
      <c r="M67" s="54"/>
      <c r="N67" s="54"/>
      <c r="O67" s="54"/>
      <c r="P67" s="54"/>
    </row>
    <row r="68" spans="1:16" ht="13.5" customHeight="1" x14ac:dyDescent="0.25">
      <c r="A68" s="54"/>
      <c r="B68" s="54"/>
      <c r="C68" s="54"/>
      <c r="D68" s="54"/>
      <c r="E68" s="54"/>
      <c r="F68" s="54"/>
      <c r="G68" s="54"/>
      <c r="H68" s="54"/>
      <c r="I68" s="54"/>
      <c r="J68" s="54"/>
      <c r="K68" s="54"/>
      <c r="L68" s="54"/>
      <c r="M68" s="54"/>
      <c r="N68" s="54"/>
      <c r="O68" s="54"/>
      <c r="P68" s="54"/>
    </row>
    <row r="69" spans="1:16" ht="15" customHeight="1" x14ac:dyDescent="0.25">
      <c r="A69" s="54"/>
      <c r="B69" s="54"/>
      <c r="C69" s="54"/>
      <c r="D69" s="54"/>
      <c r="E69" s="54"/>
      <c r="F69" s="54"/>
      <c r="G69" s="54"/>
      <c r="H69" s="54"/>
      <c r="I69" s="54"/>
      <c r="J69" s="54"/>
      <c r="K69" s="54"/>
      <c r="L69" s="54"/>
      <c r="M69" s="54"/>
      <c r="N69" s="54"/>
      <c r="O69" s="54"/>
      <c r="P69" s="54"/>
    </row>
    <row r="70" spans="1:16" x14ac:dyDescent="0.25">
      <c r="A70" s="54"/>
      <c r="B70" s="54"/>
      <c r="C70" s="54"/>
      <c r="D70" s="54"/>
      <c r="E70" s="54"/>
      <c r="F70" s="54"/>
      <c r="G70" s="54"/>
      <c r="H70" s="54"/>
      <c r="I70" s="54"/>
      <c r="J70" s="54"/>
      <c r="K70" s="54"/>
      <c r="L70" s="54"/>
      <c r="M70" s="54"/>
      <c r="N70" s="54"/>
      <c r="O70" s="54"/>
      <c r="P70" s="54"/>
    </row>
    <row r="71" spans="1:16" x14ac:dyDescent="0.25">
      <c r="A71" s="54"/>
      <c r="B71" s="54"/>
      <c r="C71" s="54"/>
      <c r="D71" s="54"/>
      <c r="E71" s="54"/>
      <c r="F71" s="54"/>
      <c r="G71" s="54"/>
      <c r="H71" s="54"/>
      <c r="I71" s="54"/>
      <c r="J71" s="54"/>
      <c r="K71" s="54"/>
      <c r="L71" s="54"/>
      <c r="M71" s="54"/>
      <c r="N71" s="54"/>
      <c r="O71" s="54"/>
      <c r="P71" s="54"/>
    </row>
    <row r="72" spans="1:16" x14ac:dyDescent="0.25">
      <c r="A72" s="54"/>
      <c r="B72" s="54"/>
      <c r="C72" s="54"/>
      <c r="D72" s="54"/>
      <c r="E72" s="54"/>
      <c r="F72" s="54"/>
      <c r="G72" s="54"/>
      <c r="H72" s="54"/>
      <c r="I72" s="54"/>
      <c r="J72" s="54"/>
      <c r="K72" s="54"/>
      <c r="L72" s="54"/>
      <c r="M72" s="54"/>
      <c r="N72" s="54"/>
      <c r="O72" s="54"/>
      <c r="P72" s="54"/>
    </row>
    <row r="73" spans="1:16" x14ac:dyDescent="0.25">
      <c r="A73" s="54"/>
      <c r="B73" s="54"/>
      <c r="C73" s="54"/>
      <c r="D73" s="54"/>
      <c r="E73" s="54"/>
      <c r="F73" s="54"/>
      <c r="G73" s="54"/>
      <c r="H73" s="54"/>
      <c r="I73" s="54"/>
      <c r="J73" s="54"/>
      <c r="K73" s="54"/>
      <c r="L73" s="54"/>
      <c r="M73" s="54"/>
      <c r="N73" s="54"/>
      <c r="O73" s="54"/>
      <c r="P73" s="54"/>
    </row>
    <row r="74" spans="1:16" x14ac:dyDescent="0.25">
      <c r="A74" s="54"/>
      <c r="B74" s="54"/>
      <c r="C74" s="54"/>
      <c r="D74" s="54"/>
      <c r="E74" s="54"/>
      <c r="F74" s="54"/>
      <c r="G74" s="54"/>
      <c r="H74" s="54"/>
      <c r="I74" s="54"/>
      <c r="J74" s="54"/>
      <c r="K74" s="54"/>
      <c r="L74" s="54"/>
      <c r="M74" s="54"/>
      <c r="N74" s="54"/>
      <c r="O74" s="54"/>
      <c r="P74" s="54"/>
    </row>
    <row r="75" spans="1:16" x14ac:dyDescent="0.25">
      <c r="A75" s="54"/>
      <c r="B75" s="54"/>
      <c r="C75" s="54"/>
      <c r="D75" s="54"/>
      <c r="E75" s="54"/>
      <c r="F75" s="54"/>
      <c r="G75" s="54"/>
      <c r="H75" s="54"/>
      <c r="I75" s="54"/>
      <c r="J75" s="54"/>
      <c r="K75" s="54"/>
      <c r="L75" s="54"/>
      <c r="M75" s="54"/>
      <c r="N75" s="54"/>
      <c r="O75" s="54"/>
      <c r="P75" s="54"/>
    </row>
    <row r="76" spans="1:16" x14ac:dyDescent="0.25">
      <c r="A76" s="54"/>
      <c r="B76" s="54"/>
      <c r="C76" s="54"/>
      <c r="D76" s="54"/>
      <c r="E76" s="54"/>
      <c r="F76" s="54"/>
      <c r="G76" s="54"/>
      <c r="H76" s="54"/>
      <c r="I76" s="54"/>
      <c r="J76" s="54"/>
      <c r="K76" s="54"/>
      <c r="L76" s="54"/>
      <c r="M76" s="54"/>
      <c r="N76" s="54"/>
      <c r="O76" s="54"/>
      <c r="P76" s="54"/>
    </row>
    <row r="77" spans="1:16" x14ac:dyDescent="0.25">
      <c r="A77" s="54"/>
      <c r="B77" s="54"/>
      <c r="C77" s="54"/>
      <c r="D77" s="54"/>
      <c r="E77" s="54"/>
      <c r="F77" s="54"/>
      <c r="G77" s="54"/>
      <c r="H77" s="54"/>
      <c r="I77" s="54"/>
      <c r="J77" s="54"/>
      <c r="K77" s="54"/>
      <c r="L77" s="54"/>
      <c r="M77" s="54"/>
      <c r="N77" s="54"/>
      <c r="O77" s="54"/>
      <c r="P77" s="54"/>
    </row>
    <row r="78" spans="1:16" x14ac:dyDescent="0.25">
      <c r="A78" s="54"/>
      <c r="B78" s="54"/>
      <c r="C78" s="54"/>
      <c r="D78" s="54"/>
      <c r="E78" s="54"/>
      <c r="F78" s="54"/>
      <c r="G78" s="54"/>
      <c r="H78" s="54"/>
      <c r="I78" s="54"/>
      <c r="J78" s="54"/>
      <c r="K78" s="54"/>
      <c r="L78" s="54"/>
      <c r="M78" s="54"/>
      <c r="N78" s="54"/>
      <c r="O78" s="54"/>
      <c r="P78" s="54"/>
    </row>
    <row r="79" spans="1:16" x14ac:dyDescent="0.25">
      <c r="A79" s="54"/>
      <c r="B79" s="54"/>
      <c r="C79" s="54"/>
      <c r="D79" s="54"/>
      <c r="E79" s="54"/>
      <c r="F79" s="54"/>
      <c r="G79" s="54"/>
      <c r="H79" s="54"/>
      <c r="I79" s="54"/>
      <c r="J79" s="54"/>
      <c r="K79" s="54"/>
      <c r="L79" s="54"/>
      <c r="M79" s="54"/>
      <c r="N79" s="54"/>
      <c r="O79" s="54"/>
      <c r="P79" s="54"/>
    </row>
    <row r="80" spans="1:16" x14ac:dyDescent="0.25">
      <c r="A80" s="54"/>
      <c r="B80" s="54"/>
      <c r="C80" s="54"/>
      <c r="D80" s="54"/>
      <c r="E80" s="54"/>
      <c r="F80" s="54"/>
      <c r="G80" s="54"/>
      <c r="H80" s="54"/>
      <c r="I80" s="54"/>
      <c r="J80" s="54"/>
      <c r="K80" s="54"/>
      <c r="L80" s="54"/>
      <c r="M80" s="54"/>
      <c r="N80" s="54"/>
      <c r="O80" s="54"/>
      <c r="P80" s="54"/>
    </row>
    <row r="81" spans="1:16" x14ac:dyDescent="0.25">
      <c r="A81" s="54"/>
      <c r="B81" s="54"/>
      <c r="C81" s="54"/>
      <c r="D81" s="54"/>
      <c r="E81" s="54"/>
      <c r="F81" s="54"/>
      <c r="G81" s="54"/>
      <c r="H81" s="54"/>
      <c r="I81" s="54"/>
      <c r="J81" s="54"/>
      <c r="K81" s="54"/>
      <c r="L81" s="54"/>
      <c r="M81" s="54"/>
      <c r="N81" s="54"/>
      <c r="O81" s="54"/>
      <c r="P81" s="54"/>
    </row>
    <row r="82" spans="1:16" x14ac:dyDescent="0.25">
      <c r="A82" s="54"/>
      <c r="B82" s="54"/>
      <c r="C82" s="54"/>
      <c r="D82" s="54"/>
      <c r="E82" s="54"/>
      <c r="F82" s="54"/>
      <c r="G82" s="54"/>
      <c r="H82" s="54"/>
      <c r="I82" s="54"/>
      <c r="J82" s="54"/>
      <c r="K82" s="54"/>
      <c r="L82" s="54"/>
      <c r="M82" s="54"/>
      <c r="N82" s="54"/>
      <c r="O82" s="54"/>
      <c r="P82" s="54"/>
    </row>
    <row r="83" spans="1:16" x14ac:dyDescent="0.25">
      <c r="A83" s="54"/>
      <c r="B83" s="54"/>
      <c r="C83" s="54"/>
      <c r="D83" s="54"/>
      <c r="E83" s="54"/>
      <c r="F83" s="54"/>
      <c r="G83" s="54"/>
      <c r="H83" s="54"/>
      <c r="I83" s="54"/>
      <c r="J83" s="54"/>
      <c r="K83" s="54"/>
      <c r="L83" s="54"/>
      <c r="M83" s="54"/>
      <c r="N83" s="54"/>
      <c r="O83" s="54"/>
      <c r="P83" s="54"/>
    </row>
    <row r="84" spans="1:16" x14ac:dyDescent="0.25">
      <c r="A84" s="54"/>
      <c r="B84" s="54"/>
      <c r="C84" s="54"/>
      <c r="D84" s="54"/>
      <c r="E84" s="54"/>
      <c r="F84" s="54"/>
      <c r="G84" s="54"/>
      <c r="H84" s="54"/>
      <c r="I84" s="54"/>
      <c r="J84" s="54"/>
      <c r="K84" s="54"/>
      <c r="L84" s="54"/>
      <c r="M84" s="54"/>
      <c r="N84" s="54"/>
      <c r="O84" s="54"/>
      <c r="P84" s="54"/>
    </row>
    <row r="85" spans="1:16" x14ac:dyDescent="0.25">
      <c r="A85" s="54"/>
      <c r="B85" s="54"/>
      <c r="C85" s="54"/>
      <c r="D85" s="54"/>
      <c r="E85" s="54"/>
      <c r="F85" s="54"/>
      <c r="G85" s="54"/>
      <c r="H85" s="54"/>
      <c r="I85" s="54"/>
      <c r="J85" s="54"/>
      <c r="K85" s="54"/>
      <c r="L85" s="54"/>
      <c r="M85" s="54"/>
      <c r="N85" s="54"/>
      <c r="O85" s="54"/>
      <c r="P85" s="54"/>
    </row>
    <row r="86" spans="1:16" x14ac:dyDescent="0.25">
      <c r="A86" s="54"/>
      <c r="B86" s="54"/>
      <c r="C86" s="54"/>
      <c r="D86" s="54"/>
      <c r="E86" s="54"/>
      <c r="F86" s="54"/>
      <c r="G86" s="54"/>
      <c r="H86" s="54"/>
      <c r="I86" s="54"/>
      <c r="J86" s="54"/>
      <c r="K86" s="54"/>
      <c r="L86" s="54"/>
      <c r="M86" s="54"/>
      <c r="N86" s="54"/>
      <c r="O86" s="54"/>
      <c r="P86" s="54"/>
    </row>
    <row r="87" spans="1:16" x14ac:dyDescent="0.25">
      <c r="A87" s="54"/>
      <c r="B87" s="54"/>
      <c r="C87" s="54"/>
      <c r="D87" s="54"/>
      <c r="E87" s="54"/>
      <c r="F87" s="54"/>
      <c r="G87" s="54"/>
      <c r="H87" s="54"/>
      <c r="I87" s="54"/>
      <c r="J87" s="54"/>
      <c r="K87" s="54"/>
      <c r="L87" s="54"/>
      <c r="M87" s="54"/>
      <c r="N87" s="54"/>
      <c r="O87" s="54"/>
      <c r="P87" s="54"/>
    </row>
    <row r="88" spans="1:16" x14ac:dyDescent="0.25">
      <c r="A88" s="54"/>
      <c r="B88" s="54"/>
      <c r="C88" s="54"/>
      <c r="D88" s="54"/>
      <c r="E88" s="54"/>
      <c r="F88" s="54"/>
      <c r="G88" s="54"/>
      <c r="H88" s="54"/>
      <c r="I88" s="54"/>
      <c r="J88" s="54"/>
      <c r="K88" s="54"/>
      <c r="L88" s="54"/>
      <c r="M88" s="54"/>
      <c r="N88" s="54"/>
      <c r="O88" s="54"/>
      <c r="P88" s="54"/>
    </row>
    <row r="89" spans="1:16" x14ac:dyDescent="0.25">
      <c r="A89" s="54"/>
      <c r="B89" s="54"/>
      <c r="C89" s="54"/>
      <c r="D89" s="54"/>
      <c r="E89" s="54"/>
      <c r="F89" s="54"/>
      <c r="G89" s="54"/>
      <c r="H89" s="54"/>
      <c r="I89" s="54"/>
      <c r="J89" s="54"/>
      <c r="K89" s="54"/>
      <c r="L89" s="54"/>
      <c r="M89" s="54"/>
      <c r="N89" s="54"/>
      <c r="O89" s="54"/>
      <c r="P89" s="54"/>
    </row>
    <row r="90" spans="1:16" ht="15" customHeight="1" x14ac:dyDescent="0.25">
      <c r="A90" s="54"/>
      <c r="B90" s="54"/>
      <c r="C90" s="54"/>
      <c r="D90" s="54"/>
      <c r="E90" s="54"/>
      <c r="F90" s="54"/>
      <c r="G90" s="54"/>
      <c r="H90" s="54"/>
      <c r="I90" s="54"/>
      <c r="J90" s="54"/>
      <c r="K90" s="54"/>
      <c r="L90" s="54"/>
      <c r="M90" s="54"/>
      <c r="N90" s="54"/>
      <c r="O90" s="54"/>
      <c r="P90" s="54"/>
    </row>
    <row r="91" spans="1:16" ht="15" customHeight="1" x14ac:dyDescent="0.25">
      <c r="A91" s="54"/>
      <c r="B91" s="54"/>
      <c r="C91" s="54"/>
      <c r="D91" s="54"/>
      <c r="E91" s="54"/>
      <c r="F91" s="54"/>
      <c r="G91" s="54"/>
      <c r="H91" s="54"/>
      <c r="I91" s="54"/>
      <c r="J91" s="54"/>
      <c r="K91" s="54"/>
      <c r="L91" s="54"/>
      <c r="M91" s="54"/>
      <c r="N91" s="54"/>
      <c r="O91" s="54"/>
      <c r="P91" s="54"/>
    </row>
    <row r="92" spans="1:16" x14ac:dyDescent="0.25">
      <c r="A92" s="54"/>
      <c r="B92" s="54"/>
      <c r="C92" s="54"/>
      <c r="D92" s="54"/>
      <c r="E92" s="54"/>
      <c r="F92" s="54"/>
      <c r="G92" s="54"/>
      <c r="H92" s="54"/>
      <c r="I92" s="54"/>
      <c r="J92" s="54"/>
      <c r="K92" s="54"/>
      <c r="L92" s="54"/>
      <c r="M92" s="54"/>
      <c r="N92" s="54"/>
      <c r="O92" s="54"/>
      <c r="P92" s="54"/>
    </row>
    <row r="93" spans="1:16" x14ac:dyDescent="0.25">
      <c r="A93" s="54"/>
      <c r="B93" s="54"/>
      <c r="C93" s="54"/>
      <c r="D93" s="54"/>
      <c r="E93" s="54"/>
      <c r="F93" s="54"/>
      <c r="G93" s="54"/>
      <c r="H93" s="54"/>
      <c r="I93" s="54"/>
      <c r="J93" s="54"/>
      <c r="K93" s="54"/>
      <c r="L93" s="54"/>
      <c r="M93" s="54"/>
      <c r="N93" s="54"/>
      <c r="O93" s="54"/>
      <c r="P93" s="54"/>
    </row>
    <row r="94" spans="1:16" x14ac:dyDescent="0.25">
      <c r="A94" s="54"/>
      <c r="B94" s="54"/>
      <c r="C94" s="54"/>
      <c r="D94" s="54"/>
      <c r="E94" s="54"/>
      <c r="F94" s="54"/>
      <c r="G94" s="54"/>
      <c r="H94" s="54"/>
      <c r="I94" s="54"/>
      <c r="J94" s="54"/>
      <c r="K94" s="54"/>
      <c r="L94" s="54"/>
      <c r="M94" s="54"/>
      <c r="N94" s="54"/>
      <c r="O94" s="54"/>
      <c r="P94" s="54"/>
    </row>
    <row r="95" spans="1:16" x14ac:dyDescent="0.25">
      <c r="A95" s="54"/>
      <c r="B95" s="54"/>
      <c r="C95" s="54"/>
      <c r="D95" s="54"/>
      <c r="E95" s="54"/>
      <c r="F95" s="54"/>
      <c r="G95" s="54"/>
      <c r="H95" s="54"/>
      <c r="I95" s="54"/>
      <c r="J95" s="54"/>
      <c r="K95" s="54"/>
      <c r="L95" s="54"/>
      <c r="M95" s="54"/>
      <c r="N95" s="54"/>
      <c r="O95" s="54"/>
      <c r="P95" s="54"/>
    </row>
    <row r="96" spans="1:16" x14ac:dyDescent="0.25">
      <c r="A96" s="54"/>
      <c r="B96" s="54"/>
      <c r="C96" s="54"/>
      <c r="D96" s="54"/>
      <c r="E96" s="54"/>
      <c r="F96" s="54"/>
      <c r="G96" s="54"/>
      <c r="H96" s="54"/>
      <c r="I96" s="54"/>
      <c r="J96" s="54"/>
      <c r="K96" s="54"/>
      <c r="L96" s="54"/>
      <c r="M96" s="54"/>
      <c r="N96" s="54"/>
      <c r="O96" s="54"/>
      <c r="P96" s="54"/>
    </row>
    <row r="97" spans="1:16" x14ac:dyDescent="0.25">
      <c r="A97" s="54"/>
      <c r="B97" s="54"/>
      <c r="C97" s="54"/>
      <c r="D97" s="54"/>
      <c r="E97" s="54"/>
      <c r="F97" s="54"/>
      <c r="G97" s="54"/>
      <c r="H97" s="54"/>
      <c r="I97" s="54"/>
      <c r="J97" s="54"/>
      <c r="K97" s="54"/>
      <c r="L97" s="54"/>
      <c r="M97" s="54"/>
      <c r="N97" s="54"/>
      <c r="O97" s="54"/>
      <c r="P97" s="54"/>
    </row>
    <row r="98" spans="1:16" x14ac:dyDescent="0.25">
      <c r="A98" s="54"/>
      <c r="B98" s="54"/>
      <c r="C98" s="54"/>
      <c r="D98" s="54"/>
      <c r="E98" s="54"/>
      <c r="F98" s="54"/>
      <c r="G98" s="54"/>
      <c r="H98" s="54"/>
      <c r="I98" s="54"/>
      <c r="J98" s="54"/>
      <c r="K98" s="54"/>
      <c r="L98" s="54"/>
      <c r="M98" s="54"/>
      <c r="N98" s="54"/>
      <c r="O98" s="54"/>
      <c r="P98" s="54"/>
    </row>
    <row r="99" spans="1:16" x14ac:dyDescent="0.25">
      <c r="A99" s="54"/>
      <c r="B99" s="54"/>
      <c r="C99" s="54"/>
      <c r="D99" s="54"/>
      <c r="E99" s="54"/>
      <c r="F99" s="54"/>
      <c r="G99" s="54"/>
      <c r="H99" s="54"/>
      <c r="I99" s="54"/>
      <c r="J99" s="54"/>
      <c r="K99" s="54"/>
      <c r="L99" s="54"/>
      <c r="M99" s="54"/>
      <c r="N99" s="54"/>
      <c r="O99" s="54"/>
      <c r="P99" s="54"/>
    </row>
    <row r="100" spans="1:16" x14ac:dyDescent="0.25">
      <c r="A100" s="54"/>
      <c r="B100" s="54"/>
      <c r="C100" s="54"/>
      <c r="D100" s="54"/>
      <c r="E100" s="54"/>
      <c r="F100" s="54"/>
      <c r="G100" s="54"/>
      <c r="H100" s="54"/>
      <c r="I100" s="54"/>
      <c r="J100" s="54"/>
      <c r="K100" s="54"/>
      <c r="L100" s="54"/>
      <c r="M100" s="54"/>
      <c r="N100" s="54"/>
      <c r="O100" s="54"/>
      <c r="P100" s="54"/>
    </row>
    <row r="101" spans="1:16" x14ac:dyDescent="0.25">
      <c r="A101" s="54"/>
      <c r="B101" s="54"/>
      <c r="C101" s="54"/>
      <c r="D101" s="54"/>
      <c r="E101" s="54"/>
      <c r="F101" s="54"/>
      <c r="G101" s="54"/>
      <c r="H101" s="54"/>
      <c r="I101" s="54"/>
      <c r="J101" s="54"/>
      <c r="K101" s="54"/>
      <c r="L101" s="54"/>
      <c r="M101" s="54"/>
      <c r="N101" s="54"/>
      <c r="O101" s="54"/>
      <c r="P101" s="54"/>
    </row>
    <row r="102" spans="1:16" x14ac:dyDescent="0.25">
      <c r="A102" s="54"/>
      <c r="B102" s="54"/>
      <c r="C102" s="54"/>
      <c r="D102" s="54"/>
      <c r="E102" s="54"/>
      <c r="F102" s="54"/>
      <c r="G102" s="54"/>
      <c r="H102" s="54"/>
      <c r="I102" s="54"/>
      <c r="J102" s="54"/>
      <c r="K102" s="54"/>
      <c r="L102" s="54"/>
      <c r="M102" s="54"/>
      <c r="N102" s="54"/>
      <c r="O102" s="54"/>
      <c r="P102" s="54"/>
    </row>
    <row r="103" spans="1:16" x14ac:dyDescent="0.25">
      <c r="A103" s="54"/>
      <c r="B103" s="54"/>
      <c r="C103" s="54"/>
      <c r="D103" s="54"/>
      <c r="E103" s="54"/>
      <c r="F103" s="54"/>
      <c r="G103" s="54"/>
      <c r="H103" s="54"/>
      <c r="I103" s="54"/>
      <c r="J103" s="54"/>
      <c r="K103" s="54"/>
      <c r="L103" s="54"/>
      <c r="M103" s="54"/>
      <c r="N103" s="54"/>
      <c r="O103" s="54"/>
      <c r="P103" s="54"/>
    </row>
    <row r="104" spans="1:16" x14ac:dyDescent="0.25">
      <c r="A104" s="54"/>
      <c r="B104" s="54"/>
      <c r="C104" s="54"/>
      <c r="D104" s="54"/>
      <c r="E104" s="54"/>
      <c r="F104" s="54"/>
      <c r="G104" s="54"/>
      <c r="H104" s="54"/>
      <c r="I104" s="54"/>
      <c r="J104" s="54"/>
      <c r="K104" s="54"/>
      <c r="L104" s="54"/>
      <c r="M104" s="54"/>
      <c r="N104" s="54"/>
      <c r="O104" s="54"/>
      <c r="P104" s="54"/>
    </row>
    <row r="105" spans="1:16" x14ac:dyDescent="0.25">
      <c r="A105" s="54"/>
      <c r="B105" s="54"/>
      <c r="C105" s="54"/>
      <c r="D105" s="54"/>
      <c r="E105" s="54"/>
      <c r="F105" s="54"/>
      <c r="G105" s="54"/>
      <c r="H105" s="54"/>
      <c r="I105" s="54"/>
      <c r="J105" s="54"/>
      <c r="K105" s="54"/>
      <c r="L105" s="54"/>
      <c r="M105" s="54"/>
      <c r="N105" s="54"/>
      <c r="O105" s="54"/>
      <c r="P105" s="54"/>
    </row>
    <row r="106" spans="1:16" x14ac:dyDescent="0.25">
      <c r="A106" s="54"/>
      <c r="B106" s="54"/>
      <c r="C106" s="54"/>
      <c r="D106" s="54"/>
      <c r="E106" s="54"/>
      <c r="F106" s="54"/>
      <c r="G106" s="54"/>
      <c r="H106" s="54"/>
      <c r="I106" s="54"/>
      <c r="J106" s="54"/>
      <c r="K106" s="54"/>
      <c r="L106" s="54"/>
      <c r="M106" s="54"/>
      <c r="N106" s="54"/>
      <c r="O106" s="54"/>
      <c r="P106" s="54"/>
    </row>
    <row r="107" spans="1:16" x14ac:dyDescent="0.25">
      <c r="A107" s="54"/>
      <c r="B107" s="54"/>
      <c r="C107" s="54"/>
      <c r="D107" s="54"/>
      <c r="E107" s="54"/>
      <c r="F107" s="54"/>
      <c r="G107" s="54"/>
      <c r="H107" s="54"/>
      <c r="I107" s="54"/>
      <c r="J107" s="54"/>
      <c r="K107" s="54"/>
      <c r="L107" s="54"/>
      <c r="M107" s="54"/>
      <c r="N107" s="54"/>
      <c r="O107" s="54"/>
      <c r="P107" s="54"/>
    </row>
    <row r="108" spans="1:16" x14ac:dyDescent="0.25">
      <c r="A108" s="54"/>
      <c r="B108" s="54"/>
      <c r="C108" s="54"/>
      <c r="D108" s="54"/>
      <c r="E108" s="54"/>
      <c r="F108" s="54"/>
      <c r="G108" s="54"/>
      <c r="H108" s="54"/>
      <c r="I108" s="54"/>
      <c r="J108" s="54"/>
      <c r="K108" s="54"/>
      <c r="L108" s="54"/>
      <c r="M108" s="54"/>
      <c r="N108" s="54"/>
      <c r="O108" s="54"/>
      <c r="P108" s="54"/>
    </row>
    <row r="109" spans="1:16" x14ac:dyDescent="0.25">
      <c r="A109" s="54"/>
      <c r="B109" s="54"/>
      <c r="C109" s="54"/>
      <c r="D109" s="54"/>
      <c r="E109" s="54"/>
      <c r="F109" s="54"/>
      <c r="G109" s="54"/>
      <c r="H109" s="54"/>
      <c r="I109" s="54"/>
      <c r="J109" s="54"/>
      <c r="K109" s="54"/>
      <c r="L109" s="54"/>
      <c r="M109" s="54"/>
      <c r="N109" s="54"/>
      <c r="O109" s="54"/>
      <c r="P109" s="54"/>
    </row>
    <row r="110" spans="1:16" x14ac:dyDescent="0.25">
      <c r="A110" s="54"/>
      <c r="B110" s="54"/>
      <c r="C110" s="54"/>
      <c r="D110" s="54"/>
      <c r="E110" s="54"/>
      <c r="F110" s="54"/>
      <c r="G110" s="54"/>
      <c r="H110" s="54"/>
      <c r="I110" s="54"/>
      <c r="J110" s="54"/>
      <c r="K110" s="54"/>
      <c r="L110" s="54"/>
      <c r="M110" s="54"/>
      <c r="N110" s="54"/>
      <c r="O110" s="54"/>
      <c r="P110" s="54"/>
    </row>
    <row r="111" spans="1:16" x14ac:dyDescent="0.25">
      <c r="A111" s="54"/>
      <c r="B111" s="54"/>
      <c r="C111" s="54"/>
      <c r="D111" s="54"/>
      <c r="E111" s="54"/>
      <c r="F111" s="54"/>
      <c r="G111" s="54"/>
      <c r="H111" s="54"/>
      <c r="I111" s="54"/>
      <c r="J111" s="54"/>
      <c r="K111" s="54"/>
      <c r="L111" s="54"/>
      <c r="M111" s="54"/>
      <c r="N111" s="54"/>
      <c r="O111" s="54"/>
      <c r="P111" s="54"/>
    </row>
    <row r="112" spans="1:16" x14ac:dyDescent="0.25">
      <c r="A112" s="54"/>
      <c r="B112" s="54"/>
      <c r="C112" s="54"/>
      <c r="D112" s="54"/>
      <c r="E112" s="54"/>
      <c r="F112" s="54"/>
      <c r="G112" s="54"/>
      <c r="H112" s="54"/>
      <c r="I112" s="54"/>
      <c r="J112" s="54"/>
      <c r="K112" s="54"/>
      <c r="L112" s="54"/>
      <c r="M112" s="54"/>
      <c r="N112" s="54"/>
      <c r="O112" s="54"/>
      <c r="P112" s="54"/>
    </row>
    <row r="113" spans="1:16" x14ac:dyDescent="0.25">
      <c r="A113" s="54"/>
      <c r="B113" s="54"/>
      <c r="C113" s="54"/>
      <c r="D113" s="54"/>
      <c r="E113" s="54"/>
      <c r="F113" s="54"/>
      <c r="G113" s="54"/>
      <c r="H113" s="54"/>
      <c r="I113" s="54"/>
      <c r="J113" s="54"/>
      <c r="K113" s="54"/>
      <c r="L113" s="54"/>
      <c r="M113" s="54"/>
      <c r="N113" s="54"/>
      <c r="O113" s="54"/>
      <c r="P113" s="54"/>
    </row>
  </sheetData>
  <pageMargins left="0.7" right="0.7" top="0.75" bottom="0.75" header="0.3" footer="0.3"/>
  <pageSetup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4"/>
  <sheetViews>
    <sheetView workbookViewId="0">
      <selection activeCell="I9" sqref="I9"/>
    </sheetView>
  </sheetViews>
  <sheetFormatPr baseColWidth="10" defaultRowHeight="15" x14ac:dyDescent="0.25"/>
  <cols>
    <col min="13" max="13" width="7" customWidth="1"/>
    <col min="14" max="14" width="7.85546875" customWidth="1"/>
    <col min="15" max="15" width="10.85546875" customWidth="1"/>
  </cols>
  <sheetData>
    <row r="1" spans="1:16" x14ac:dyDescent="0.25">
      <c r="A1" s="6"/>
      <c r="B1" s="6"/>
      <c r="C1" s="6"/>
      <c r="D1" s="6"/>
      <c r="E1" s="6"/>
      <c r="F1" s="6"/>
      <c r="G1" s="6"/>
      <c r="H1" s="6"/>
      <c r="I1" s="6"/>
      <c r="J1" s="6"/>
      <c r="K1" s="6"/>
      <c r="L1" s="6"/>
      <c r="M1" s="6"/>
      <c r="N1" s="6"/>
      <c r="O1" s="6"/>
      <c r="P1" s="6"/>
    </row>
    <row r="2" spans="1:16" x14ac:dyDescent="0.25">
      <c r="A2" s="6"/>
      <c r="B2" s="6"/>
      <c r="C2" s="6"/>
      <c r="D2" s="6"/>
      <c r="E2" s="6"/>
      <c r="F2" s="6"/>
      <c r="G2" s="6"/>
      <c r="H2" s="6"/>
      <c r="I2" s="6"/>
      <c r="J2" s="6"/>
      <c r="K2" s="6"/>
      <c r="L2" s="6"/>
      <c r="M2" s="6"/>
      <c r="N2" s="6"/>
      <c r="O2" s="6"/>
      <c r="P2" s="6"/>
    </row>
    <row r="3" spans="1:16" x14ac:dyDescent="0.25">
      <c r="A3" s="6"/>
      <c r="B3" s="6"/>
      <c r="C3" s="6"/>
      <c r="D3" s="6"/>
      <c r="E3" s="6"/>
      <c r="F3" s="6"/>
      <c r="G3" s="6"/>
      <c r="H3" s="6"/>
      <c r="I3" s="6"/>
      <c r="J3" s="6"/>
      <c r="K3" s="6"/>
      <c r="L3" s="6"/>
      <c r="M3" s="6"/>
      <c r="N3" s="6"/>
      <c r="O3" s="6"/>
      <c r="P3" s="6"/>
    </row>
    <row r="4" spans="1:16" x14ac:dyDescent="0.25">
      <c r="A4" s="6"/>
      <c r="B4" s="6"/>
      <c r="C4" s="6"/>
      <c r="D4" s="6"/>
      <c r="E4" s="6"/>
      <c r="F4" s="6"/>
      <c r="G4" s="6"/>
      <c r="H4" s="6"/>
      <c r="I4" s="6"/>
      <c r="J4" s="6"/>
      <c r="K4" s="6"/>
      <c r="L4" s="6"/>
      <c r="M4" s="6"/>
      <c r="N4" s="6"/>
      <c r="O4" s="6"/>
      <c r="P4" s="6"/>
    </row>
    <row r="5" spans="1:16" x14ac:dyDescent="0.25">
      <c r="A5" s="6"/>
      <c r="B5" s="6"/>
      <c r="C5" s="6"/>
      <c r="D5" s="6"/>
      <c r="E5" s="6"/>
      <c r="F5" s="6"/>
      <c r="G5" s="6"/>
      <c r="H5" s="6"/>
      <c r="I5" s="6"/>
      <c r="J5" s="6"/>
      <c r="K5" s="6"/>
      <c r="L5" s="6"/>
      <c r="M5" s="6"/>
      <c r="N5" s="6"/>
      <c r="O5" s="6"/>
      <c r="P5" s="6"/>
    </row>
    <row r="6" spans="1:16" x14ac:dyDescent="0.25">
      <c r="A6" s="6"/>
      <c r="B6" s="6"/>
      <c r="C6" s="6"/>
      <c r="D6" s="6"/>
      <c r="E6" s="6"/>
      <c r="F6" s="6"/>
      <c r="G6" s="6"/>
      <c r="H6" s="6"/>
      <c r="I6" s="6"/>
      <c r="J6" s="6"/>
      <c r="K6" s="6"/>
      <c r="L6" s="6"/>
      <c r="M6" s="6"/>
      <c r="N6" s="6"/>
      <c r="O6" s="6"/>
      <c r="P6" s="6"/>
    </row>
    <row r="7" spans="1:16" x14ac:dyDescent="0.25">
      <c r="A7" s="55"/>
      <c r="B7" s="55"/>
      <c r="C7" s="55"/>
      <c r="D7" s="55"/>
      <c r="E7" s="55"/>
      <c r="F7" s="55"/>
      <c r="G7" s="55"/>
      <c r="H7" s="55"/>
      <c r="I7" s="55"/>
      <c r="J7" s="55"/>
      <c r="K7" s="55"/>
      <c r="L7" s="55"/>
      <c r="M7" s="55"/>
      <c r="N7" s="55"/>
      <c r="O7" s="55"/>
      <c r="P7" s="55"/>
    </row>
    <row r="8" spans="1:16" x14ac:dyDescent="0.25">
      <c r="A8" s="55"/>
      <c r="B8" s="55"/>
      <c r="C8" s="55"/>
      <c r="D8" s="55"/>
      <c r="E8" s="55"/>
      <c r="F8" s="55"/>
      <c r="G8" s="55"/>
      <c r="H8" s="55"/>
      <c r="I8" s="55"/>
      <c r="J8" s="55"/>
      <c r="K8" s="55"/>
      <c r="L8" s="55"/>
      <c r="M8" s="55"/>
      <c r="N8" s="55"/>
      <c r="O8" s="55"/>
      <c r="P8" s="55"/>
    </row>
    <row r="9" spans="1:16" x14ac:dyDescent="0.25">
      <c r="A9" s="55"/>
      <c r="B9" s="55"/>
      <c r="C9" s="55"/>
      <c r="D9" s="55"/>
      <c r="E9" s="55"/>
      <c r="F9" s="55"/>
      <c r="G9" s="55"/>
      <c r="H9" s="55"/>
      <c r="I9" s="55"/>
      <c r="J9" s="55"/>
      <c r="K9" s="55"/>
      <c r="L9" s="55"/>
      <c r="M9" s="55"/>
      <c r="N9" s="55"/>
      <c r="O9" s="55"/>
      <c r="P9" s="55"/>
    </row>
    <row r="10" spans="1:16" x14ac:dyDescent="0.25">
      <c r="A10" s="55"/>
      <c r="B10" s="55"/>
      <c r="C10" s="55"/>
      <c r="D10" s="55"/>
      <c r="E10" s="55"/>
      <c r="F10" s="55"/>
      <c r="G10" s="55"/>
      <c r="H10" s="55"/>
      <c r="I10" s="55"/>
      <c r="J10" s="55"/>
      <c r="K10" s="55"/>
      <c r="L10" s="55"/>
      <c r="M10" s="55"/>
      <c r="N10" s="55"/>
      <c r="O10" s="55"/>
      <c r="P10" s="55"/>
    </row>
    <row r="11" spans="1:16" x14ac:dyDescent="0.25">
      <c r="A11" s="55"/>
      <c r="B11" s="55"/>
      <c r="C11" s="55"/>
      <c r="D11" s="55"/>
      <c r="E11" s="55"/>
      <c r="F11" s="55"/>
      <c r="G11" s="55"/>
      <c r="H11" s="55"/>
      <c r="I11" s="55"/>
      <c r="J11" s="55"/>
      <c r="K11" s="55"/>
      <c r="L11" s="55"/>
      <c r="M11" s="55"/>
      <c r="N11" s="55"/>
      <c r="O11" s="55"/>
      <c r="P11" s="55"/>
    </row>
    <row r="12" spans="1:16" x14ac:dyDescent="0.25">
      <c r="A12" s="55"/>
      <c r="B12" s="55"/>
      <c r="C12" s="55"/>
      <c r="D12" s="55"/>
      <c r="E12" s="55"/>
      <c r="F12" s="55"/>
      <c r="G12" s="55"/>
      <c r="H12" s="55"/>
      <c r="I12" s="55"/>
      <c r="J12" s="55"/>
      <c r="K12" s="55"/>
      <c r="L12" s="55"/>
      <c r="M12" s="55"/>
      <c r="N12" s="55"/>
      <c r="O12" s="55"/>
      <c r="P12" s="55"/>
    </row>
    <row r="13" spans="1:16" x14ac:dyDescent="0.25">
      <c r="A13" s="55"/>
      <c r="B13" s="55"/>
      <c r="C13" s="55"/>
      <c r="D13" s="55"/>
      <c r="E13" s="55"/>
      <c r="F13" s="55"/>
      <c r="G13" s="55"/>
      <c r="H13" s="55"/>
      <c r="I13" s="55"/>
      <c r="J13" s="55"/>
      <c r="K13" s="55"/>
      <c r="L13" s="55"/>
      <c r="M13" s="55"/>
      <c r="N13" s="55"/>
      <c r="O13" s="55"/>
      <c r="P13" s="55"/>
    </row>
    <row r="14" spans="1:16" x14ac:dyDescent="0.25">
      <c r="A14" s="55"/>
      <c r="B14" s="55"/>
      <c r="C14" s="55"/>
      <c r="D14" s="55"/>
      <c r="E14" s="55"/>
      <c r="F14" s="55"/>
      <c r="G14" s="55"/>
      <c r="H14" s="55"/>
      <c r="I14" s="55"/>
      <c r="J14" s="55"/>
      <c r="K14" s="55"/>
      <c r="L14" s="55"/>
      <c r="M14" s="55"/>
      <c r="N14" s="55"/>
      <c r="O14" s="55"/>
      <c r="P14" s="55"/>
    </row>
    <row r="15" spans="1:16" x14ac:dyDescent="0.25">
      <c r="A15" s="55"/>
      <c r="B15" s="55"/>
      <c r="C15" s="55"/>
      <c r="D15" s="55"/>
      <c r="E15" s="55"/>
      <c r="F15" s="55"/>
      <c r="G15" s="55"/>
      <c r="H15" s="55"/>
      <c r="I15" s="55"/>
      <c r="J15" s="55"/>
      <c r="K15" s="55"/>
      <c r="L15" s="55"/>
      <c r="M15" s="55"/>
      <c r="N15" s="55"/>
      <c r="O15" s="55"/>
      <c r="P15" s="55"/>
    </row>
    <row r="16" spans="1:16" x14ac:dyDescent="0.25">
      <c r="A16" s="55"/>
      <c r="B16" s="55"/>
      <c r="C16" s="55"/>
      <c r="D16" s="55"/>
      <c r="E16" s="55"/>
      <c r="F16" s="55"/>
      <c r="G16" s="55"/>
      <c r="H16" s="55"/>
      <c r="I16" s="55"/>
      <c r="J16" s="55"/>
      <c r="K16" s="55"/>
      <c r="L16" s="55"/>
      <c r="M16" s="55"/>
      <c r="N16" s="55"/>
      <c r="O16" s="55"/>
      <c r="P16" s="55"/>
    </row>
    <row r="17" spans="1:16" x14ac:dyDescent="0.25">
      <c r="A17" s="55"/>
      <c r="B17" s="55"/>
      <c r="C17" s="55"/>
      <c r="D17" s="55"/>
      <c r="E17" s="55"/>
      <c r="F17" s="55"/>
      <c r="G17" s="55"/>
      <c r="H17" s="55"/>
      <c r="I17" s="55"/>
      <c r="J17" s="55"/>
      <c r="K17" s="55"/>
      <c r="L17" s="55"/>
      <c r="M17" s="55"/>
      <c r="N17" s="55"/>
      <c r="O17" s="55"/>
      <c r="P17" s="55"/>
    </row>
    <row r="18" spans="1:16" x14ac:dyDescent="0.25">
      <c r="A18" s="55"/>
      <c r="B18" s="55"/>
      <c r="C18" s="55"/>
      <c r="D18" s="55"/>
      <c r="E18" s="55"/>
      <c r="F18" s="55"/>
      <c r="G18" s="55"/>
      <c r="H18" s="55"/>
      <c r="I18" s="55"/>
      <c r="J18" s="55"/>
      <c r="K18" s="55"/>
      <c r="L18" s="55"/>
      <c r="M18" s="55"/>
      <c r="N18" s="55"/>
      <c r="O18" s="55"/>
      <c r="P18" s="55"/>
    </row>
    <row r="19" spans="1:16" x14ac:dyDescent="0.25">
      <c r="A19" s="55"/>
      <c r="B19" s="55"/>
      <c r="C19" s="55"/>
      <c r="D19" s="55"/>
      <c r="E19" s="55"/>
      <c r="F19" s="55"/>
      <c r="G19" s="55"/>
      <c r="H19" s="55"/>
      <c r="I19" s="55"/>
      <c r="J19" s="55"/>
      <c r="K19" s="55"/>
      <c r="L19" s="55"/>
      <c r="M19" s="55"/>
      <c r="N19" s="55"/>
      <c r="O19" s="55"/>
      <c r="P19" s="55"/>
    </row>
    <row r="20" spans="1:16" x14ac:dyDescent="0.25">
      <c r="A20" s="55"/>
      <c r="B20" s="55"/>
      <c r="C20" s="55"/>
      <c r="D20" s="55"/>
      <c r="E20" s="55"/>
      <c r="F20" s="55"/>
      <c r="G20" s="55"/>
      <c r="H20" s="55"/>
      <c r="I20" s="55"/>
      <c r="J20" s="55"/>
      <c r="K20" s="55"/>
      <c r="L20" s="55"/>
      <c r="M20" s="55"/>
      <c r="N20" s="55"/>
      <c r="O20" s="55"/>
      <c r="P20" s="55"/>
    </row>
    <row r="21" spans="1:16" x14ac:dyDescent="0.25">
      <c r="A21" s="55"/>
      <c r="B21" s="55"/>
      <c r="C21" s="55"/>
      <c r="D21" s="55"/>
      <c r="E21" s="55"/>
      <c r="F21" s="55"/>
      <c r="G21" s="55"/>
      <c r="H21" s="55"/>
      <c r="I21" s="55"/>
      <c r="J21" s="55"/>
      <c r="K21" s="55"/>
      <c r="L21" s="55"/>
      <c r="M21" s="55"/>
      <c r="N21" s="55"/>
      <c r="O21" s="55"/>
      <c r="P21" s="55"/>
    </row>
    <row r="22" spans="1:16" x14ac:dyDescent="0.25">
      <c r="A22" s="55"/>
      <c r="B22" s="55"/>
      <c r="C22" s="55"/>
      <c r="D22" s="55"/>
      <c r="E22" s="55"/>
      <c r="F22" s="55"/>
      <c r="G22" s="55"/>
      <c r="H22" s="55"/>
      <c r="I22" s="55"/>
      <c r="J22" s="55"/>
      <c r="K22" s="55"/>
      <c r="L22" s="55"/>
      <c r="M22" s="55"/>
      <c r="N22" s="55"/>
      <c r="O22" s="55"/>
      <c r="P22" s="55"/>
    </row>
    <row r="23" spans="1:16" x14ac:dyDescent="0.25">
      <c r="A23" s="55"/>
      <c r="B23" s="55"/>
      <c r="C23" s="55"/>
      <c r="D23" s="55"/>
      <c r="E23" s="55"/>
      <c r="F23" s="55"/>
      <c r="G23" s="55"/>
      <c r="H23" s="55"/>
      <c r="I23" s="55"/>
      <c r="J23" s="55"/>
      <c r="K23" s="55"/>
      <c r="L23" s="55"/>
      <c r="M23" s="55"/>
      <c r="N23" s="55"/>
      <c r="O23" s="55"/>
      <c r="P23" s="55"/>
    </row>
    <row r="24" spans="1:16" x14ac:dyDescent="0.25">
      <c r="A24" s="55"/>
      <c r="B24" s="55"/>
      <c r="C24" s="55"/>
      <c r="D24" s="55"/>
      <c r="E24" s="55"/>
      <c r="F24" s="55"/>
      <c r="G24" s="55"/>
      <c r="H24" s="55"/>
      <c r="I24" s="55"/>
      <c r="J24" s="55"/>
      <c r="K24" s="55"/>
      <c r="L24" s="55"/>
      <c r="M24" s="55"/>
      <c r="N24" s="55"/>
      <c r="O24" s="55"/>
      <c r="P24" s="55"/>
    </row>
  </sheetData>
  <pageMargins left="0.7" right="0.7" top="0.75" bottom="0.75" header="0.3" footer="0.3"/>
  <pageSetup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6"/>
  <sheetViews>
    <sheetView topLeftCell="F1" zoomScaleNormal="100" workbookViewId="0">
      <selection activeCell="K30" sqref="K30"/>
    </sheetView>
  </sheetViews>
  <sheetFormatPr baseColWidth="10" defaultRowHeight="15" x14ac:dyDescent="0.25"/>
  <cols>
    <col min="2" max="2" width="38.140625" bestFit="1" customWidth="1"/>
    <col min="3" max="3" width="15.85546875" bestFit="1" customWidth="1"/>
    <col min="4" max="4" width="30.7109375" customWidth="1"/>
    <col min="5" max="5" width="20.140625" bestFit="1" customWidth="1"/>
    <col min="6" max="6" width="38.140625" bestFit="1" customWidth="1"/>
    <col min="7" max="7" width="16.7109375" customWidth="1"/>
    <col min="8" max="9" width="13.85546875" bestFit="1" customWidth="1"/>
    <col min="10" max="10" width="22.28515625" bestFit="1" customWidth="1"/>
    <col min="11" max="12" width="13.85546875" bestFit="1" customWidth="1"/>
    <col min="13" max="13" width="15" bestFit="1" customWidth="1"/>
    <col min="14" max="14" width="16.140625" bestFit="1" customWidth="1"/>
    <col min="15" max="16" width="15.5703125" bestFit="1" customWidth="1"/>
    <col min="17" max="17" width="12.28515625" bestFit="1" customWidth="1"/>
    <col min="20" max="20" width="12.28515625" bestFit="1" customWidth="1"/>
  </cols>
  <sheetData>
    <row r="1" spans="1:20" ht="16.5" x14ac:dyDescent="0.3">
      <c r="A1" s="9"/>
      <c r="B1" s="60" t="s">
        <v>38</v>
      </c>
      <c r="C1" s="60"/>
      <c r="D1" s="60"/>
      <c r="E1" s="9"/>
      <c r="F1" s="9"/>
      <c r="G1" s="57"/>
      <c r="H1" s="57"/>
      <c r="I1" s="11"/>
      <c r="J1" s="57"/>
      <c r="K1" s="57"/>
      <c r="L1" s="9"/>
      <c r="M1" s="57"/>
      <c r="N1" s="57"/>
      <c r="O1" s="11"/>
      <c r="P1" s="57"/>
      <c r="Q1" s="57"/>
      <c r="S1" s="56"/>
      <c r="T1" s="56"/>
    </row>
    <row r="2" spans="1:20" ht="16.5" x14ac:dyDescent="0.3">
      <c r="A2" s="9"/>
      <c r="B2" s="9"/>
      <c r="C2" s="9"/>
      <c r="D2" s="9"/>
      <c r="E2" s="9"/>
      <c r="F2" s="25"/>
      <c r="G2" s="23">
        <v>2017</v>
      </c>
      <c r="H2" s="17">
        <v>2018</v>
      </c>
      <c r="I2" s="17">
        <v>2019</v>
      </c>
      <c r="J2" s="17">
        <v>2020</v>
      </c>
      <c r="K2" s="17">
        <v>2021</v>
      </c>
      <c r="L2" s="17">
        <v>2022</v>
      </c>
      <c r="M2" s="17">
        <v>2023</v>
      </c>
      <c r="N2" s="17">
        <v>2024</v>
      </c>
      <c r="O2" s="17">
        <v>2025</v>
      </c>
      <c r="P2" s="17">
        <v>2026</v>
      </c>
      <c r="Q2" s="9"/>
    </row>
    <row r="3" spans="1:20" ht="16.5" x14ac:dyDescent="0.3">
      <c r="A3" s="9"/>
      <c r="B3" s="17" t="s">
        <v>0</v>
      </c>
      <c r="C3" s="21">
        <v>20000</v>
      </c>
      <c r="D3" s="27"/>
      <c r="E3" s="9"/>
      <c r="F3" s="24" t="s">
        <v>26</v>
      </c>
      <c r="G3" s="18">
        <f>C3</f>
        <v>20000</v>
      </c>
      <c r="H3" s="19">
        <f>C3*C4+C3</f>
        <v>21000</v>
      </c>
      <c r="I3" s="18">
        <f>H3+H3*C4</f>
        <v>22050</v>
      </c>
      <c r="J3" s="19">
        <f>I3+I3*C4</f>
        <v>23152.5</v>
      </c>
      <c r="K3" s="19">
        <f>J3+J3*C4</f>
        <v>24310.125</v>
      </c>
      <c r="L3" s="18">
        <f>K3+K3*C4</f>
        <v>25525.631249999999</v>
      </c>
      <c r="M3" s="18">
        <f>L3+L3*C4</f>
        <v>26801.912812499999</v>
      </c>
      <c r="N3" s="19">
        <f>M3+M3*C4</f>
        <v>28142.008453125</v>
      </c>
      <c r="O3" s="18">
        <f>N3+N3*C4</f>
        <v>29549.10887578125</v>
      </c>
      <c r="P3" s="18">
        <f>O3+O3*C4</f>
        <v>31026.564319570312</v>
      </c>
      <c r="Q3" s="14"/>
      <c r="R3" s="2"/>
      <c r="S3" s="2"/>
      <c r="T3" s="3"/>
    </row>
    <row r="4" spans="1:20" ht="16.5" x14ac:dyDescent="0.3">
      <c r="A4" s="9"/>
      <c r="B4" s="17" t="s">
        <v>1</v>
      </c>
      <c r="C4" s="28">
        <v>0.05</v>
      </c>
      <c r="D4" s="29"/>
      <c r="E4" s="9"/>
      <c r="F4" s="17" t="s">
        <v>33</v>
      </c>
      <c r="G4" s="20">
        <f>C5</f>
        <v>800</v>
      </c>
      <c r="H4" s="20">
        <f>C5+C5*C6</f>
        <v>840</v>
      </c>
      <c r="I4" s="20">
        <f>H4+H4*C6</f>
        <v>882</v>
      </c>
      <c r="J4" s="20">
        <f>I4+I4*C6</f>
        <v>926.1</v>
      </c>
      <c r="K4" s="20">
        <f>J4+J4*C6</f>
        <v>972.40499999999997</v>
      </c>
      <c r="L4" s="20">
        <f>K4+K4*C6</f>
        <v>1021.0252499999999</v>
      </c>
      <c r="M4" s="20">
        <f>L4+L4*C6</f>
        <v>1072.0765124999998</v>
      </c>
      <c r="N4" s="20">
        <f>M4+M4*C6</f>
        <v>1125.6803381249997</v>
      </c>
      <c r="O4" s="20">
        <f>N4+N4*C6</f>
        <v>1181.9643550312496</v>
      </c>
      <c r="P4" s="20">
        <f>O4+O4*C6</f>
        <v>1241.0625727828121</v>
      </c>
      <c r="Q4" s="15"/>
      <c r="R4" s="2"/>
      <c r="S4" s="2"/>
      <c r="T4" s="4"/>
    </row>
    <row r="5" spans="1:20" ht="16.5" x14ac:dyDescent="0.3">
      <c r="A5" s="9"/>
      <c r="B5" s="17" t="s">
        <v>32</v>
      </c>
      <c r="C5" s="22">
        <v>800</v>
      </c>
      <c r="D5" s="29"/>
      <c r="E5" s="9"/>
      <c r="F5" s="17" t="s">
        <v>74</v>
      </c>
      <c r="G5" s="20">
        <f t="shared" ref="G5:M5" si="0">G4/1.16</f>
        <v>689.65517241379314</v>
      </c>
      <c r="H5" s="20">
        <f t="shared" si="0"/>
        <v>724.13793103448279</v>
      </c>
      <c r="I5" s="20">
        <f t="shared" si="0"/>
        <v>760.34482758620697</v>
      </c>
      <c r="J5" s="20">
        <f t="shared" si="0"/>
        <v>798.36206896551732</v>
      </c>
      <c r="K5" s="20">
        <f t="shared" si="0"/>
        <v>838.28017241379314</v>
      </c>
      <c r="L5" s="20">
        <f t="shared" si="0"/>
        <v>880.19418103448277</v>
      </c>
      <c r="M5" s="20">
        <f t="shared" si="0"/>
        <v>924.2038900862068</v>
      </c>
      <c r="N5" s="20">
        <f>N4/1.16</f>
        <v>970.41408459051706</v>
      </c>
      <c r="O5" s="20">
        <f>O4/1.16</f>
        <v>1018.9347888200429</v>
      </c>
      <c r="P5" s="20">
        <f>O5/1.16</f>
        <v>878.3920593276232</v>
      </c>
      <c r="Q5" s="12"/>
      <c r="R5" s="2"/>
      <c r="S5" s="2"/>
      <c r="T5" s="2"/>
    </row>
    <row r="6" spans="1:20" ht="16.5" x14ac:dyDescent="0.3">
      <c r="A6" s="9"/>
      <c r="B6" s="17" t="s">
        <v>1</v>
      </c>
      <c r="C6" s="28">
        <v>0.05</v>
      </c>
      <c r="D6" s="29"/>
      <c r="E6" s="9"/>
      <c r="F6" s="17" t="s">
        <v>9</v>
      </c>
      <c r="G6" s="21"/>
      <c r="H6" s="21"/>
      <c r="I6" s="21"/>
      <c r="J6" s="21"/>
      <c r="K6" s="21"/>
      <c r="L6" s="21"/>
      <c r="M6" s="21"/>
      <c r="N6" s="21"/>
      <c r="O6" s="21"/>
      <c r="P6" s="21"/>
      <c r="Q6" s="12"/>
      <c r="R6" s="2"/>
      <c r="S6" s="2"/>
      <c r="T6" s="2"/>
    </row>
    <row r="7" spans="1:20" ht="16.5" x14ac:dyDescent="0.3">
      <c r="A7" s="9"/>
      <c r="B7" s="17" t="s">
        <v>2</v>
      </c>
      <c r="C7" s="22">
        <v>100000</v>
      </c>
      <c r="D7" s="17" t="s">
        <v>55</v>
      </c>
      <c r="E7" s="9"/>
      <c r="F7" s="17" t="s">
        <v>80</v>
      </c>
      <c r="G7" s="22">
        <v>0</v>
      </c>
      <c r="H7" s="22">
        <v>0</v>
      </c>
      <c r="I7" s="22">
        <v>0</v>
      </c>
      <c r="J7" s="22">
        <v>0</v>
      </c>
      <c r="K7" s="22">
        <v>0</v>
      </c>
      <c r="L7" s="20">
        <f>(L3-25000)*C13</f>
        <v>210252.49999999942</v>
      </c>
      <c r="M7" s="20">
        <f>(M3-25000)*C13</f>
        <v>720765.12499999953</v>
      </c>
      <c r="N7" s="20">
        <f>(N3-25000)*C13</f>
        <v>1256803.3812499999</v>
      </c>
      <c r="O7" s="20">
        <f>(O3-25000)*C13</f>
        <v>1819643.5503125002</v>
      </c>
      <c r="P7" s="20">
        <f>(P3-25000)*C13</f>
        <v>2410625.727828125</v>
      </c>
      <c r="Q7" s="16"/>
      <c r="R7" s="2"/>
      <c r="S7" s="2"/>
      <c r="T7" s="5"/>
    </row>
    <row r="8" spans="1:20" ht="16.5" x14ac:dyDescent="0.3">
      <c r="A8" s="9"/>
      <c r="B8" s="17" t="s">
        <v>3</v>
      </c>
      <c r="C8" s="22">
        <v>500000</v>
      </c>
      <c r="D8" s="20">
        <f>C8/C9</f>
        <v>16666.666666666668</v>
      </c>
      <c r="E8" s="9"/>
      <c r="F8" s="17" t="s">
        <v>10</v>
      </c>
      <c r="G8" s="20">
        <f t="shared" ref="G8:G16" si="1">C16</f>
        <v>120</v>
      </c>
      <c r="H8" s="22">
        <f t="shared" ref="H8:H14" si="2">C16+C16*D16</f>
        <v>129.6</v>
      </c>
      <c r="I8" s="20">
        <f t="shared" ref="I8:I14" si="3">H8+H8*D16</f>
        <v>139.96799999999999</v>
      </c>
      <c r="J8" s="22">
        <f t="shared" ref="J8:J14" si="4">I8+I8*D16</f>
        <v>151.16543999999999</v>
      </c>
      <c r="K8" s="22">
        <f t="shared" ref="K8:K14" si="5">J8+J8*D16</f>
        <v>163.2586752</v>
      </c>
      <c r="L8" s="20">
        <f>K8+K8*D16</f>
        <v>176.31936921599998</v>
      </c>
      <c r="M8" s="20">
        <f t="shared" ref="M8:M14" si="6">L8+L8*D16</f>
        <v>190.42491875328</v>
      </c>
      <c r="N8" s="22">
        <f>M8+M8*D16</f>
        <v>205.65891225354238</v>
      </c>
      <c r="O8" s="20">
        <f>N8+N8*D16</f>
        <v>222.11162523382578</v>
      </c>
      <c r="P8" s="20">
        <f>O8+O8*D16</f>
        <v>239.88055525253185</v>
      </c>
      <c r="Q8" s="16"/>
      <c r="R8" s="2"/>
      <c r="S8" s="2"/>
      <c r="T8" s="5"/>
    </row>
    <row r="9" spans="1:20" ht="16.5" x14ac:dyDescent="0.3">
      <c r="A9" s="9"/>
      <c r="B9" s="17" t="s">
        <v>4</v>
      </c>
      <c r="C9" s="21">
        <v>30</v>
      </c>
      <c r="D9" s="21" t="s">
        <v>5</v>
      </c>
      <c r="E9" s="9"/>
      <c r="F9" s="17" t="s">
        <v>11</v>
      </c>
      <c r="G9" s="20">
        <f t="shared" si="1"/>
        <v>80</v>
      </c>
      <c r="H9" s="22">
        <f t="shared" si="2"/>
        <v>86.4</v>
      </c>
      <c r="I9" s="20">
        <f t="shared" si="3"/>
        <v>93.312000000000012</v>
      </c>
      <c r="J9" s="22">
        <f t="shared" si="4"/>
        <v>100.77696000000002</v>
      </c>
      <c r="K9" s="22">
        <f t="shared" si="5"/>
        <v>108.83911680000001</v>
      </c>
      <c r="L9" s="20">
        <f>K9+K9*D17</f>
        <v>117.54624614400001</v>
      </c>
      <c r="M9" s="20">
        <f t="shared" si="6"/>
        <v>126.94994583552001</v>
      </c>
      <c r="N9" s="22">
        <f>M9+M9*D17</f>
        <v>137.10594150236162</v>
      </c>
      <c r="O9" s="20">
        <f>N9+N9*D17</f>
        <v>148.07441682255055</v>
      </c>
      <c r="P9" s="20">
        <f>O9+O9*D17</f>
        <v>159.92037016835459</v>
      </c>
      <c r="Q9" s="16"/>
      <c r="R9" s="2"/>
      <c r="S9" s="2"/>
      <c r="T9" s="5"/>
    </row>
    <row r="10" spans="1:20" ht="16.5" x14ac:dyDescent="0.3">
      <c r="A10" s="9"/>
      <c r="B10" s="17" t="s">
        <v>6</v>
      </c>
      <c r="C10" s="22">
        <v>1000000</v>
      </c>
      <c r="D10" s="22">
        <f>(C10-C12)/C11</f>
        <v>180000</v>
      </c>
      <c r="E10" s="9"/>
      <c r="F10" s="17" t="s">
        <v>12</v>
      </c>
      <c r="G10" s="20">
        <f t="shared" si="1"/>
        <v>50</v>
      </c>
      <c r="H10" s="22">
        <f t="shared" si="2"/>
        <v>54</v>
      </c>
      <c r="I10" s="20">
        <f t="shared" si="3"/>
        <v>58.32</v>
      </c>
      <c r="J10" s="22">
        <f t="shared" si="4"/>
        <v>62.985599999999998</v>
      </c>
      <c r="K10" s="22">
        <f t="shared" si="5"/>
        <v>68.024447999999992</v>
      </c>
      <c r="L10" s="20">
        <f>K10+K10*D18</f>
        <v>73.466403839999998</v>
      </c>
      <c r="M10" s="20">
        <f t="shared" si="6"/>
        <v>79.343716147199999</v>
      </c>
      <c r="N10" s="22">
        <f>M10+M10*D19</f>
        <v>85.691213438975993</v>
      </c>
      <c r="O10" s="20">
        <f>N10+N10*D19</f>
        <v>92.546510514094066</v>
      </c>
      <c r="P10" s="20">
        <f>O10+O10*D19</f>
        <v>99.95023135522159</v>
      </c>
      <c r="Q10" s="16"/>
      <c r="R10" s="2"/>
      <c r="S10" s="2"/>
      <c r="T10" s="5"/>
    </row>
    <row r="11" spans="1:20" ht="16.5" x14ac:dyDescent="0.3">
      <c r="A11" s="9"/>
      <c r="B11" s="17" t="s">
        <v>4</v>
      </c>
      <c r="C11" s="21">
        <v>5</v>
      </c>
      <c r="D11" s="21" t="s">
        <v>5</v>
      </c>
      <c r="E11" s="9"/>
      <c r="F11" s="17" t="s">
        <v>13</v>
      </c>
      <c r="G11" s="20">
        <f t="shared" si="1"/>
        <v>50</v>
      </c>
      <c r="H11" s="22">
        <f t="shared" si="2"/>
        <v>54</v>
      </c>
      <c r="I11" s="20">
        <f t="shared" si="3"/>
        <v>58.32</v>
      </c>
      <c r="J11" s="22">
        <f t="shared" si="4"/>
        <v>62.985599999999998</v>
      </c>
      <c r="K11" s="22">
        <f t="shared" si="5"/>
        <v>68.024447999999992</v>
      </c>
      <c r="L11" s="20">
        <f>K11+K11*D19</f>
        <v>73.466403839999998</v>
      </c>
      <c r="M11" s="20">
        <f t="shared" si="6"/>
        <v>79.343716147199999</v>
      </c>
      <c r="N11" s="22">
        <f>M11+M11*D20</f>
        <v>85.691213438975993</v>
      </c>
      <c r="O11" s="20">
        <f>N11+N11*D20</f>
        <v>92.546510514094066</v>
      </c>
      <c r="P11" s="20">
        <f>O11+O11*D20</f>
        <v>99.95023135522159</v>
      </c>
      <c r="Q11" s="16"/>
      <c r="R11" s="2"/>
      <c r="S11" s="2"/>
      <c r="T11" s="5"/>
    </row>
    <row r="12" spans="1:20" ht="16.5" x14ac:dyDescent="0.3">
      <c r="A12" s="9"/>
      <c r="B12" s="17" t="s">
        <v>7</v>
      </c>
      <c r="C12" s="22">
        <v>100000</v>
      </c>
      <c r="D12" s="29"/>
      <c r="E12" s="9"/>
      <c r="F12" s="17" t="s">
        <v>14</v>
      </c>
      <c r="G12" s="20">
        <f t="shared" si="1"/>
        <v>150000</v>
      </c>
      <c r="H12" s="22">
        <f t="shared" si="2"/>
        <v>162000</v>
      </c>
      <c r="I12" s="20">
        <f t="shared" si="3"/>
        <v>174960</v>
      </c>
      <c r="J12" s="22">
        <f t="shared" si="4"/>
        <v>188956.79999999999</v>
      </c>
      <c r="K12" s="22">
        <f t="shared" si="5"/>
        <v>204073.34399999998</v>
      </c>
      <c r="L12" s="20">
        <f>K12+K12*D20</f>
        <v>220399.21151999998</v>
      </c>
      <c r="M12" s="20">
        <f t="shared" si="6"/>
        <v>238031.14844159997</v>
      </c>
      <c r="N12" s="22">
        <f>M12+M12*D20</f>
        <v>257073.64031692798</v>
      </c>
      <c r="O12" s="20">
        <f>N12+N12*D20</f>
        <v>277639.5315422822</v>
      </c>
      <c r="P12" s="20">
        <f>O12+O12*D20</f>
        <v>299850.69406566478</v>
      </c>
      <c r="Q12" s="16"/>
      <c r="R12" s="2"/>
      <c r="S12" s="2"/>
      <c r="T12" s="5"/>
    </row>
    <row r="13" spans="1:20" ht="16.5" x14ac:dyDescent="0.3">
      <c r="A13" s="9"/>
      <c r="B13" s="17" t="s">
        <v>8</v>
      </c>
      <c r="C13" s="22">
        <v>400</v>
      </c>
      <c r="D13" s="29">
        <v>400</v>
      </c>
      <c r="E13" s="9"/>
      <c r="F13" s="17" t="s">
        <v>15</v>
      </c>
      <c r="G13" s="20">
        <f t="shared" si="1"/>
        <v>100</v>
      </c>
      <c r="H13" s="22">
        <f t="shared" si="2"/>
        <v>105</v>
      </c>
      <c r="I13" s="20">
        <f t="shared" si="3"/>
        <v>110.25</v>
      </c>
      <c r="J13" s="22">
        <f t="shared" si="4"/>
        <v>115.7625</v>
      </c>
      <c r="K13" s="22">
        <f t="shared" si="5"/>
        <v>121.550625</v>
      </c>
      <c r="L13" s="20">
        <f>K13+(K13*D21)</f>
        <v>127.62815624999999</v>
      </c>
      <c r="M13" s="20">
        <f t="shared" si="6"/>
        <v>134.00956406249998</v>
      </c>
      <c r="N13" s="22">
        <f>M13+M13*D21</f>
        <v>140.71004226562496</v>
      </c>
      <c r="O13" s="20">
        <f>N13+N13*D21</f>
        <v>147.7455443789062</v>
      </c>
      <c r="P13" s="20">
        <f>O13+O13*D21</f>
        <v>155.13282159785152</v>
      </c>
      <c r="Q13" s="16"/>
      <c r="R13" s="2"/>
      <c r="S13" s="2"/>
      <c r="T13" s="5"/>
    </row>
    <row r="14" spans="1:20" ht="16.5" x14ac:dyDescent="0.3">
      <c r="A14" s="9"/>
      <c r="B14" s="9"/>
      <c r="C14" s="9"/>
      <c r="D14" s="9"/>
      <c r="E14" s="9"/>
      <c r="F14" s="17" t="s">
        <v>16</v>
      </c>
      <c r="G14" s="20">
        <f t="shared" si="1"/>
        <v>200</v>
      </c>
      <c r="H14" s="22">
        <f t="shared" si="2"/>
        <v>210</v>
      </c>
      <c r="I14" s="20">
        <f t="shared" si="3"/>
        <v>220.5</v>
      </c>
      <c r="J14" s="22">
        <f t="shared" si="4"/>
        <v>231.52500000000001</v>
      </c>
      <c r="K14" s="22">
        <f t="shared" si="5"/>
        <v>243.10124999999999</v>
      </c>
      <c r="L14" s="20">
        <f>K14+K14*D22</f>
        <v>255.25631249999998</v>
      </c>
      <c r="M14" s="20">
        <f t="shared" si="6"/>
        <v>268.01912812499995</v>
      </c>
      <c r="N14" s="22">
        <f>M14+M14*D22</f>
        <v>281.42008453124993</v>
      </c>
      <c r="O14" s="20">
        <f>N14+N14*D22</f>
        <v>295.49108875781241</v>
      </c>
      <c r="P14" s="20">
        <f>O14+O14*D22</f>
        <v>310.26564319570303</v>
      </c>
      <c r="Q14" s="16"/>
      <c r="R14" s="2"/>
      <c r="S14" s="2"/>
      <c r="T14" s="5"/>
    </row>
    <row r="15" spans="1:20" ht="16.5" x14ac:dyDescent="0.3">
      <c r="A15" s="9"/>
      <c r="B15" s="17" t="s">
        <v>9</v>
      </c>
      <c r="C15" s="17" t="s">
        <v>19</v>
      </c>
      <c r="D15" s="17" t="s">
        <v>20</v>
      </c>
      <c r="E15" s="9"/>
      <c r="F15" s="17" t="s">
        <v>17</v>
      </c>
      <c r="G15" s="20">
        <f t="shared" si="1"/>
        <v>100000</v>
      </c>
      <c r="H15" s="22">
        <f>C23</f>
        <v>100000</v>
      </c>
      <c r="I15" s="20">
        <f>H15</f>
        <v>100000</v>
      </c>
      <c r="J15" s="22">
        <f>H15</f>
        <v>100000</v>
      </c>
      <c r="K15" s="22">
        <f t="shared" ref="K15:P15" si="7">J15</f>
        <v>100000</v>
      </c>
      <c r="L15" s="20">
        <f t="shared" si="7"/>
        <v>100000</v>
      </c>
      <c r="M15" s="20">
        <f t="shared" si="7"/>
        <v>100000</v>
      </c>
      <c r="N15" s="22">
        <f t="shared" si="7"/>
        <v>100000</v>
      </c>
      <c r="O15" s="20">
        <f t="shared" si="7"/>
        <v>100000</v>
      </c>
      <c r="P15" s="20">
        <f t="shared" si="7"/>
        <v>100000</v>
      </c>
      <c r="Q15" s="16"/>
      <c r="R15" s="2"/>
      <c r="S15" s="2"/>
      <c r="T15" s="5"/>
    </row>
    <row r="16" spans="1:20" ht="16.5" x14ac:dyDescent="0.3">
      <c r="A16" s="9"/>
      <c r="B16" s="17" t="s">
        <v>10</v>
      </c>
      <c r="C16" s="22">
        <v>120</v>
      </c>
      <c r="D16" s="28">
        <v>0.08</v>
      </c>
      <c r="E16" s="9"/>
      <c r="F16" s="17" t="s">
        <v>18</v>
      </c>
      <c r="G16" s="20">
        <f t="shared" si="1"/>
        <v>200000</v>
      </c>
      <c r="H16" s="22">
        <f>C24</f>
        <v>200000</v>
      </c>
      <c r="I16" s="20">
        <f>H16</f>
        <v>200000</v>
      </c>
      <c r="J16" s="22">
        <f>H16</f>
        <v>200000</v>
      </c>
      <c r="K16" s="22">
        <f>J16</f>
        <v>200000</v>
      </c>
      <c r="L16" s="20">
        <f>J16</f>
        <v>200000</v>
      </c>
      <c r="M16" s="20">
        <f>L16</f>
        <v>200000</v>
      </c>
      <c r="N16" s="22">
        <f>M16</f>
        <v>200000</v>
      </c>
      <c r="O16" s="20">
        <f>N16</f>
        <v>200000</v>
      </c>
      <c r="P16" s="20">
        <f>O16</f>
        <v>200000</v>
      </c>
      <c r="Q16" s="9"/>
    </row>
    <row r="17" spans="1:17" ht="16.5" x14ac:dyDescent="0.3">
      <c r="A17" s="9"/>
      <c r="B17" s="17" t="s">
        <v>11</v>
      </c>
      <c r="C17" s="22">
        <v>80</v>
      </c>
      <c r="D17" s="28">
        <v>0.08</v>
      </c>
      <c r="E17" s="9"/>
      <c r="F17" s="9"/>
      <c r="G17" s="58"/>
      <c r="H17" s="58"/>
      <c r="I17" s="12"/>
      <c r="J17" s="58"/>
      <c r="K17" s="58"/>
      <c r="L17" s="12"/>
      <c r="M17" s="58"/>
      <c r="N17" s="58"/>
      <c r="O17" s="12"/>
      <c r="P17" s="58"/>
      <c r="Q17" s="58"/>
    </row>
    <row r="18" spans="1:17" ht="16.5" x14ac:dyDescent="0.3">
      <c r="A18" s="9"/>
      <c r="B18" s="17" t="s">
        <v>12</v>
      </c>
      <c r="C18" s="22">
        <v>50</v>
      </c>
      <c r="D18" s="28">
        <v>0.08</v>
      </c>
      <c r="E18" s="9"/>
      <c r="F18" s="9"/>
      <c r="G18" s="12"/>
      <c r="H18" s="13"/>
      <c r="I18" s="12"/>
      <c r="J18" s="12"/>
      <c r="K18" s="14"/>
      <c r="L18" s="12"/>
      <c r="M18" s="12"/>
      <c r="N18" s="14"/>
      <c r="O18" s="12"/>
      <c r="P18" s="12"/>
      <c r="Q18" s="14"/>
    </row>
    <row r="19" spans="1:17" ht="16.5" x14ac:dyDescent="0.3">
      <c r="A19" s="9"/>
      <c r="B19" s="17" t="s">
        <v>13</v>
      </c>
      <c r="C19" s="22">
        <v>50</v>
      </c>
      <c r="D19" s="28">
        <v>0.08</v>
      </c>
      <c r="E19" s="9"/>
      <c r="F19" s="9"/>
      <c r="G19" s="68" t="s">
        <v>35</v>
      </c>
      <c r="H19" s="68" t="s">
        <v>91</v>
      </c>
      <c r="I19" s="68" t="s">
        <v>92</v>
      </c>
      <c r="J19" s="69" t="s">
        <v>93</v>
      </c>
      <c r="K19" s="69" t="s">
        <v>94</v>
      </c>
      <c r="L19" s="12"/>
      <c r="M19" s="12"/>
      <c r="N19" s="15"/>
      <c r="O19" s="12"/>
      <c r="P19" s="12"/>
      <c r="Q19" s="15"/>
    </row>
    <row r="20" spans="1:17" ht="16.5" x14ac:dyDescent="0.3">
      <c r="A20" s="9"/>
      <c r="B20" s="17" t="s">
        <v>14</v>
      </c>
      <c r="C20" s="22">
        <v>150000</v>
      </c>
      <c r="D20" s="28">
        <v>0.08</v>
      </c>
      <c r="E20" s="9"/>
      <c r="F20" s="9"/>
      <c r="G20" s="69">
        <v>1</v>
      </c>
      <c r="H20" s="70">
        <f>C3</f>
        <v>20000</v>
      </c>
      <c r="I20" s="71">
        <f>C5</f>
        <v>800</v>
      </c>
      <c r="J20" s="70">
        <f>G8+G9+G10+G11</f>
        <v>300</v>
      </c>
      <c r="K20" s="70">
        <f>SUM(G12:G14)</f>
        <v>150300</v>
      </c>
      <c r="L20" s="12"/>
      <c r="M20" s="12"/>
      <c r="N20" s="12"/>
      <c r="O20" s="12"/>
      <c r="P20" s="12"/>
      <c r="Q20" s="12"/>
    </row>
    <row r="21" spans="1:17" ht="16.5" x14ac:dyDescent="0.3">
      <c r="A21" s="9"/>
      <c r="B21" s="17" t="s">
        <v>15</v>
      </c>
      <c r="C21" s="22">
        <v>100</v>
      </c>
      <c r="D21" s="28">
        <v>0.05</v>
      </c>
      <c r="E21" s="9"/>
      <c r="F21" s="9"/>
      <c r="G21" s="69">
        <v>2</v>
      </c>
      <c r="H21" s="70">
        <f>H20+(H20*C4)</f>
        <v>21000</v>
      </c>
      <c r="I21" s="71">
        <f>I20*C6+I20</f>
        <v>840</v>
      </c>
      <c r="J21" s="70">
        <f>H8+H9+H10+H11</f>
        <v>324</v>
      </c>
      <c r="K21" s="70">
        <f>SUM(H12:H14)</f>
        <v>162315</v>
      </c>
      <c r="L21" s="12"/>
      <c r="M21" s="12"/>
      <c r="N21" s="12"/>
      <c r="O21" s="12"/>
      <c r="P21" s="12"/>
      <c r="Q21" s="12"/>
    </row>
    <row r="22" spans="1:17" ht="16.5" x14ac:dyDescent="0.3">
      <c r="A22" s="9"/>
      <c r="B22" s="17" t="s">
        <v>16</v>
      </c>
      <c r="C22" s="22">
        <v>200</v>
      </c>
      <c r="D22" s="28">
        <v>0.05</v>
      </c>
      <c r="E22" s="9"/>
      <c r="F22" s="9"/>
      <c r="G22" s="69">
        <v>3</v>
      </c>
      <c r="H22" s="70">
        <f>H21+(H21*C4)</f>
        <v>22050</v>
      </c>
      <c r="I22" s="71">
        <f>I21*C6+I21</f>
        <v>882</v>
      </c>
      <c r="J22" s="70">
        <f>I8+I9+I10+I11</f>
        <v>349.92</v>
      </c>
      <c r="K22" s="70">
        <f>SUM(I12:I14)</f>
        <v>175290.75</v>
      </c>
      <c r="L22" s="12"/>
      <c r="M22" s="12"/>
      <c r="N22" s="16"/>
      <c r="O22" s="12"/>
      <c r="P22" s="12"/>
      <c r="Q22" s="16"/>
    </row>
    <row r="23" spans="1:17" ht="16.5" x14ac:dyDescent="0.3">
      <c r="A23" s="9"/>
      <c r="B23" s="17" t="s">
        <v>17</v>
      </c>
      <c r="C23" s="22">
        <v>100000</v>
      </c>
      <c r="D23" s="21"/>
      <c r="E23" s="9"/>
      <c r="F23" s="9"/>
      <c r="G23" s="69">
        <v>4</v>
      </c>
      <c r="H23" s="70">
        <f>H22+(H22*C4)</f>
        <v>23152.5</v>
      </c>
      <c r="I23" s="71">
        <f>I22*C6+I22</f>
        <v>926.1</v>
      </c>
      <c r="J23" s="70">
        <f>J8+J9+J10+J11</f>
        <v>377.91359999999997</v>
      </c>
      <c r="K23" s="70">
        <f>SUM(J12:J14)</f>
        <v>189304.08749999999</v>
      </c>
      <c r="L23" s="12"/>
      <c r="M23" s="12"/>
      <c r="N23" s="16"/>
      <c r="O23" s="12"/>
      <c r="P23" s="12"/>
      <c r="Q23" s="16"/>
    </row>
    <row r="24" spans="1:17" ht="16.5" x14ac:dyDescent="0.3">
      <c r="A24" s="9"/>
      <c r="B24" s="17" t="s">
        <v>18</v>
      </c>
      <c r="C24" s="22">
        <v>200000</v>
      </c>
      <c r="D24" s="21"/>
      <c r="E24" s="9"/>
      <c r="F24" s="9"/>
      <c r="G24" s="69">
        <v>5</v>
      </c>
      <c r="H24" s="70">
        <f>H23+(H23*C4)</f>
        <v>24310.125</v>
      </c>
      <c r="I24" s="71">
        <f>I23*C6+I23</f>
        <v>972.40499999999997</v>
      </c>
      <c r="J24" s="70">
        <f>K8+K9+K10+K11</f>
        <v>408.14668800000004</v>
      </c>
      <c r="K24" s="70">
        <f>SUM(K12:K14)</f>
        <v>204437.99587499999</v>
      </c>
      <c r="L24" s="12"/>
      <c r="M24" s="12"/>
      <c r="N24" s="16"/>
      <c r="O24" s="12"/>
      <c r="P24" s="12"/>
      <c r="Q24" s="16"/>
    </row>
    <row r="25" spans="1:17" ht="16.5" x14ac:dyDescent="0.3">
      <c r="A25" s="9"/>
      <c r="B25" s="9"/>
      <c r="C25" s="9"/>
      <c r="D25" s="9"/>
      <c r="E25" s="9"/>
      <c r="F25" s="9"/>
      <c r="G25" s="69">
        <v>6</v>
      </c>
      <c r="H25" s="70">
        <f>H24+(H24*C4)</f>
        <v>25525.631249999999</v>
      </c>
      <c r="I25" s="71">
        <f>I24*C6+I24</f>
        <v>1021.0252499999999</v>
      </c>
      <c r="J25" s="70">
        <f>L8+L9+L10+L11</f>
        <v>440.79842303999999</v>
      </c>
      <c r="K25" s="70">
        <f>SUM(L12:L14)</f>
        <v>220782.09598874996</v>
      </c>
      <c r="L25" s="12"/>
      <c r="M25" s="12"/>
      <c r="N25" s="16"/>
      <c r="O25" s="12"/>
      <c r="P25" s="12"/>
      <c r="Q25" s="16"/>
    </row>
    <row r="26" spans="1:17" ht="16.5" x14ac:dyDescent="0.3">
      <c r="A26" s="9"/>
      <c r="B26" s="59" t="s">
        <v>21</v>
      </c>
      <c r="C26" s="59"/>
      <c r="D26" s="59"/>
      <c r="E26" s="59"/>
      <c r="F26" s="9"/>
      <c r="G26" s="69">
        <v>7</v>
      </c>
      <c r="H26" s="70">
        <f>H25+(H25*C4)</f>
        <v>26801.912812499999</v>
      </c>
      <c r="I26" s="71">
        <f>I25*C6+I25</f>
        <v>1072.0765124999998</v>
      </c>
      <c r="J26" s="70">
        <f>M8+M9+M10+M11</f>
        <v>476.06229688319996</v>
      </c>
      <c r="K26" s="70">
        <f>SUM(M12:M14)</f>
        <v>238433.17713378745</v>
      </c>
      <c r="L26" s="12"/>
      <c r="M26" s="12"/>
      <c r="N26" s="16"/>
      <c r="O26" s="12"/>
      <c r="P26" s="12"/>
      <c r="Q26" s="16"/>
    </row>
    <row r="27" spans="1:17" ht="16.5" x14ac:dyDescent="0.3">
      <c r="A27" s="9"/>
      <c r="B27" s="17" t="s">
        <v>22</v>
      </c>
      <c r="C27" s="17" t="s">
        <v>23</v>
      </c>
      <c r="D27" s="17" t="s">
        <v>24</v>
      </c>
      <c r="E27" s="17" t="s">
        <v>25</v>
      </c>
      <c r="F27" s="9"/>
      <c r="G27" s="69">
        <v>8</v>
      </c>
      <c r="H27" s="70">
        <f>H26+(H26*C4)</f>
        <v>28142.008453125</v>
      </c>
      <c r="I27" s="71">
        <f>I26*C6+I26</f>
        <v>1125.6803381249997</v>
      </c>
      <c r="J27" s="70">
        <f>N8+N9+N10+N11</f>
        <v>514.14728063385598</v>
      </c>
      <c r="K27" s="70">
        <f>SUM(N12:N14)</f>
        <v>257495.77044372485</v>
      </c>
      <c r="L27" s="12"/>
      <c r="M27" s="12"/>
      <c r="N27" s="16"/>
      <c r="O27" s="12"/>
      <c r="P27" s="12"/>
      <c r="Q27" s="16"/>
    </row>
    <row r="28" spans="1:17" ht="16.5" x14ac:dyDescent="0.3">
      <c r="A28" s="9"/>
      <c r="B28" s="21">
        <v>0</v>
      </c>
      <c r="C28" s="21">
        <v>999</v>
      </c>
      <c r="D28" s="22">
        <v>0</v>
      </c>
      <c r="E28" s="28">
        <v>0.05</v>
      </c>
      <c r="F28" s="9"/>
      <c r="G28" s="69">
        <v>9</v>
      </c>
      <c r="H28" s="70">
        <f>H27+(H27*C4)</f>
        <v>29549.10887578125</v>
      </c>
      <c r="I28" s="71">
        <f>I27*C6+I27</f>
        <v>1181.9643550312496</v>
      </c>
      <c r="J28" s="70">
        <f>O8+O9+O10+O11</f>
        <v>555.27906308456443</v>
      </c>
      <c r="K28" s="70">
        <f>SUM(O12:O14)</f>
        <v>278082.7681754189</v>
      </c>
      <c r="L28" s="12"/>
      <c r="M28" s="12"/>
      <c r="N28" s="16"/>
      <c r="O28" s="12"/>
      <c r="P28" s="12"/>
      <c r="Q28" s="16"/>
    </row>
    <row r="29" spans="1:17" ht="16.5" x14ac:dyDescent="0.3">
      <c r="A29" s="9"/>
      <c r="B29" s="21">
        <v>1000</v>
      </c>
      <c r="C29" s="21">
        <v>9999</v>
      </c>
      <c r="D29" s="22">
        <v>50</v>
      </c>
      <c r="E29" s="28">
        <v>0.1</v>
      </c>
      <c r="F29" s="9"/>
      <c r="G29" s="69">
        <v>10</v>
      </c>
      <c r="H29" s="70">
        <f>H28+(H28*C4)</f>
        <v>31026.564319570312</v>
      </c>
      <c r="I29" s="71">
        <f>I28*C6+I28</f>
        <v>1241.0625727828121</v>
      </c>
      <c r="J29" s="70">
        <f>P8+P9+P10+P11</f>
        <v>599.70138813132962</v>
      </c>
      <c r="K29" s="70">
        <f>SUM(P12:P14)</f>
        <v>300316.09253045835</v>
      </c>
      <c r="L29" s="12"/>
      <c r="M29" s="12"/>
      <c r="N29" s="16"/>
      <c r="O29" s="12"/>
      <c r="P29" s="12"/>
      <c r="Q29" s="16"/>
    </row>
    <row r="30" spans="1:17" ht="16.5" x14ac:dyDescent="0.3">
      <c r="A30" s="9"/>
      <c r="B30" s="21">
        <v>10000</v>
      </c>
      <c r="C30" s="21">
        <v>49999</v>
      </c>
      <c r="D30" s="22">
        <v>950</v>
      </c>
      <c r="E30" s="28">
        <v>0.15</v>
      </c>
      <c r="F30" s="9"/>
      <c r="G30" s="69" t="s">
        <v>95</v>
      </c>
      <c r="H30" s="70">
        <v>25000</v>
      </c>
      <c r="I30" s="9"/>
      <c r="J30" s="9"/>
      <c r="K30" s="9"/>
      <c r="L30" s="12"/>
      <c r="M30" s="12"/>
      <c r="N30" s="16"/>
      <c r="O30" s="12"/>
      <c r="P30" s="12"/>
      <c r="Q30" s="16"/>
    </row>
    <row r="31" spans="1:17" ht="16.5" x14ac:dyDescent="0.3">
      <c r="A31" s="9"/>
      <c r="B31" s="21">
        <v>50000</v>
      </c>
      <c r="C31" s="21">
        <v>99000</v>
      </c>
      <c r="D31" s="22">
        <v>6950</v>
      </c>
      <c r="E31" s="28">
        <v>0.2</v>
      </c>
      <c r="F31" s="9"/>
      <c r="G31" s="9"/>
      <c r="H31" s="9"/>
      <c r="I31" s="9"/>
      <c r="J31" s="9"/>
      <c r="K31" s="9"/>
      <c r="L31" s="9"/>
      <c r="M31" s="9"/>
      <c r="N31" s="9"/>
      <c r="O31" s="9"/>
      <c r="P31" s="9"/>
      <c r="Q31" s="9"/>
    </row>
    <row r="32" spans="1:17" ht="16.5" x14ac:dyDescent="0.3">
      <c r="A32" s="9"/>
      <c r="B32" s="21">
        <v>100000</v>
      </c>
      <c r="C32" s="21">
        <v>499000</v>
      </c>
      <c r="D32" s="22">
        <v>16950</v>
      </c>
      <c r="E32" s="28">
        <v>0.25</v>
      </c>
      <c r="F32" s="9"/>
      <c r="G32" s="9"/>
      <c r="H32" s="9"/>
      <c r="I32" s="9"/>
      <c r="J32" s="9"/>
      <c r="K32" s="9"/>
      <c r="L32" s="9"/>
      <c r="M32" s="9"/>
      <c r="N32" s="9"/>
      <c r="O32" s="9"/>
      <c r="P32" s="9"/>
      <c r="Q32" s="9"/>
    </row>
    <row r="33" spans="1:17" ht="16.5" x14ac:dyDescent="0.3">
      <c r="A33" s="9"/>
      <c r="B33" s="21">
        <v>500000</v>
      </c>
      <c r="C33" s="21">
        <v>999999</v>
      </c>
      <c r="D33" s="22">
        <v>116949</v>
      </c>
      <c r="E33" s="28">
        <v>0.3</v>
      </c>
      <c r="F33" s="9"/>
      <c r="G33" s="9"/>
      <c r="H33" s="9"/>
      <c r="I33" s="9"/>
      <c r="J33" s="9"/>
      <c r="K33" s="9"/>
      <c r="L33" s="9"/>
      <c r="M33" s="9"/>
      <c r="N33" s="9"/>
      <c r="O33" s="9"/>
      <c r="P33" s="9"/>
      <c r="Q33" s="9"/>
    </row>
    <row r="34" spans="1:17" ht="16.5" x14ac:dyDescent="0.3">
      <c r="A34" s="9"/>
      <c r="B34" s="21">
        <v>1000000</v>
      </c>
      <c r="C34" s="21"/>
      <c r="D34" s="22">
        <v>266949</v>
      </c>
      <c r="E34" s="28">
        <v>0.35</v>
      </c>
      <c r="F34" s="9"/>
      <c r="G34" s="9"/>
      <c r="H34" s="9"/>
      <c r="I34" s="9"/>
      <c r="J34" s="9"/>
      <c r="K34" s="9"/>
      <c r="L34" s="9"/>
      <c r="M34" s="9"/>
      <c r="N34" s="9"/>
      <c r="O34" s="9"/>
      <c r="P34" s="9"/>
      <c r="Q34" s="9"/>
    </row>
    <row r="35" spans="1:17" x14ac:dyDescent="0.25">
      <c r="A35" s="9"/>
      <c r="B35" s="9"/>
      <c r="C35" s="9"/>
      <c r="D35" s="10"/>
      <c r="E35" s="9"/>
      <c r="F35" s="9"/>
      <c r="G35" s="9"/>
      <c r="H35" s="9"/>
      <c r="I35" s="9"/>
      <c r="J35" s="9"/>
      <c r="K35" s="9"/>
      <c r="L35" s="9"/>
      <c r="M35" s="9"/>
      <c r="N35" s="9"/>
      <c r="O35" s="9"/>
      <c r="P35" s="9"/>
      <c r="Q35" s="9"/>
    </row>
    <row r="36" spans="1:17" x14ac:dyDescent="0.25">
      <c r="B36" s="56"/>
      <c r="C36" s="56"/>
      <c r="D36" s="56"/>
      <c r="E36" s="56"/>
    </row>
  </sheetData>
  <mergeCells count="12">
    <mergeCell ref="B36:E36"/>
    <mergeCell ref="M1:N1"/>
    <mergeCell ref="M17:N17"/>
    <mergeCell ref="P1:Q1"/>
    <mergeCell ref="S1:T1"/>
    <mergeCell ref="P17:Q17"/>
    <mergeCell ref="B26:E26"/>
    <mergeCell ref="B1:D1"/>
    <mergeCell ref="G1:H1"/>
    <mergeCell ref="G17:H17"/>
    <mergeCell ref="J1:K1"/>
    <mergeCell ref="J17:K17"/>
  </mergeCells>
  <pageMargins left="0.7" right="0.7" top="0.75" bottom="0.75" header="0.3" footer="0.3"/>
  <pageSetup orientation="portrait" verticalDpi="300" r:id="rId1"/>
  <ignoredErrors>
    <ignoredError sqref="L13" formula="1"/>
  </ignoredErrors>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workbookViewId="0">
      <pane xSplit="1" topLeftCell="B1" activePane="topRight" state="frozen"/>
      <selection pane="topRight" activeCell="E1" sqref="E1"/>
    </sheetView>
  </sheetViews>
  <sheetFormatPr baseColWidth="10" defaultRowHeight="15" x14ac:dyDescent="0.25"/>
  <cols>
    <col min="1" max="1" width="30.28515625" bestFit="1" customWidth="1"/>
    <col min="2" max="2" width="16.85546875" bestFit="1" customWidth="1"/>
    <col min="3" max="3" width="17.140625" customWidth="1"/>
    <col min="4" max="4" width="18.7109375" customWidth="1"/>
    <col min="5" max="5" width="17.7109375" customWidth="1"/>
    <col min="6" max="11" width="16.85546875" bestFit="1" customWidth="1"/>
    <col min="14" max="14" width="23.7109375" bestFit="1" customWidth="1"/>
    <col min="15" max="15" width="14.7109375" bestFit="1" customWidth="1"/>
  </cols>
  <sheetData>
    <row r="1" spans="1:15" x14ac:dyDescent="0.25">
      <c r="A1" s="8"/>
      <c r="B1" s="8"/>
      <c r="C1" s="8"/>
      <c r="D1" s="8"/>
      <c r="E1" s="8"/>
      <c r="F1" s="8"/>
      <c r="G1" s="8"/>
      <c r="H1" s="8"/>
      <c r="I1" s="8"/>
      <c r="J1" s="8"/>
      <c r="K1" s="8"/>
      <c r="L1" s="8"/>
    </row>
    <row r="2" spans="1:15" ht="16.5" x14ac:dyDescent="0.3">
      <c r="A2" s="36"/>
      <c r="B2" s="31">
        <v>2017</v>
      </c>
      <c r="C2" s="31">
        <v>2018</v>
      </c>
      <c r="D2" s="31">
        <v>2019</v>
      </c>
      <c r="E2" s="31">
        <v>2020</v>
      </c>
      <c r="F2" s="17">
        <v>2021</v>
      </c>
      <c r="G2" s="31">
        <v>2022</v>
      </c>
      <c r="H2" s="31">
        <v>2023</v>
      </c>
      <c r="I2" s="31">
        <v>2024</v>
      </c>
      <c r="J2" s="31">
        <v>2025</v>
      </c>
      <c r="K2" s="31">
        <v>2026</v>
      </c>
      <c r="L2" s="35"/>
      <c r="N2" s="61"/>
      <c r="O2" s="61"/>
    </row>
    <row r="3" spans="1:15" ht="16.5" x14ac:dyDescent="0.3">
      <c r="A3" s="17" t="s">
        <v>26</v>
      </c>
      <c r="B3" s="20">
        <f>Datos!G3*Datos!G4</f>
        <v>16000000</v>
      </c>
      <c r="C3" s="20">
        <f>Datos!H3*Datos!H4</f>
        <v>17640000</v>
      </c>
      <c r="D3" s="22">
        <f>Datos!I3*Datos!I4</f>
        <v>19448100</v>
      </c>
      <c r="E3" s="22">
        <f>Datos!J3*Datos!J4</f>
        <v>21441530.25</v>
      </c>
      <c r="F3" s="20">
        <f>Datos!K3*Datos!K4</f>
        <v>23639287.100625001</v>
      </c>
      <c r="G3" s="20">
        <f>Datos!L3*Datos!L4</f>
        <v>26062314.02843906</v>
      </c>
      <c r="H3" s="22">
        <f>Datos!M3*Datos!M4</f>
        <v>28733701.216354061</v>
      </c>
      <c r="I3" s="22">
        <f>Datos!N3*Datos!N4</f>
        <v>31678905.591030348</v>
      </c>
      <c r="J3" s="20">
        <f>Datos!O3*Datos!O4</f>
        <v>34925993.414110959</v>
      </c>
      <c r="K3" s="20">
        <f>Datos!P3*Datos!P4</f>
        <v>38505907.739057332</v>
      </c>
      <c r="L3" s="35"/>
      <c r="N3" s="2"/>
      <c r="O3" s="4"/>
    </row>
    <row r="4" spans="1:15" ht="16.5" x14ac:dyDescent="0.3">
      <c r="A4" s="17" t="s">
        <v>21</v>
      </c>
      <c r="B4" s="22">
        <f>B3-Datos!G5*Datos!G3</f>
        <v>2206896.5517241377</v>
      </c>
      <c r="C4" s="20">
        <f>C3-Datos!H3*Datos!H5</f>
        <v>2433103.4482758623</v>
      </c>
      <c r="D4" s="22">
        <f>D3-Datos!I3*Datos!I5</f>
        <v>2682496.5517241359</v>
      </c>
      <c r="E4" s="22">
        <f t="shared" ref="E4:K4" si="0">E3-E3/1.16</f>
        <v>2957452.4482758604</v>
      </c>
      <c r="F4" s="22">
        <f t="shared" si="0"/>
        <v>3260591.3242241368</v>
      </c>
      <c r="G4" s="22">
        <f t="shared" si="0"/>
        <v>3594801.9349571094</v>
      </c>
      <c r="H4" s="22">
        <f t="shared" si="0"/>
        <v>3963269.1332902126</v>
      </c>
      <c r="I4" s="22">
        <f t="shared" si="0"/>
        <v>4369504.2194524594</v>
      </c>
      <c r="J4" s="22">
        <f t="shared" si="0"/>
        <v>4817378.401946336</v>
      </c>
      <c r="K4" s="22">
        <f t="shared" si="0"/>
        <v>5311159.688145835</v>
      </c>
      <c r="L4" s="35"/>
      <c r="N4" s="2"/>
      <c r="O4" s="5"/>
    </row>
    <row r="5" spans="1:15" ht="16.5" x14ac:dyDescent="0.3">
      <c r="A5" s="17" t="s">
        <v>75</v>
      </c>
      <c r="B5" s="22">
        <f t="shared" ref="B5:K5" si="1">B3-B4</f>
        <v>13793103.448275862</v>
      </c>
      <c r="C5" s="20">
        <f t="shared" si="1"/>
        <v>15206896.551724138</v>
      </c>
      <c r="D5" s="22">
        <f t="shared" si="1"/>
        <v>16765603.448275864</v>
      </c>
      <c r="E5" s="22">
        <f t="shared" si="1"/>
        <v>18484077.80172414</v>
      </c>
      <c r="F5" s="22">
        <f t="shared" si="1"/>
        <v>20378695.776400864</v>
      </c>
      <c r="G5" s="22">
        <f t="shared" si="1"/>
        <v>22467512.09348195</v>
      </c>
      <c r="H5" s="22">
        <f t="shared" si="1"/>
        <v>24770432.083063848</v>
      </c>
      <c r="I5" s="22">
        <f t="shared" si="1"/>
        <v>27309401.371577889</v>
      </c>
      <c r="J5" s="22">
        <f t="shared" si="1"/>
        <v>30108615.012164623</v>
      </c>
      <c r="K5" s="22">
        <f t="shared" si="1"/>
        <v>33194748.050911497</v>
      </c>
      <c r="L5" s="35"/>
      <c r="N5" s="2"/>
      <c r="O5" s="5"/>
    </row>
    <row r="6" spans="1:15" ht="16.5" x14ac:dyDescent="0.3">
      <c r="A6" s="17" t="s">
        <v>10</v>
      </c>
      <c r="B6" s="22">
        <f>Datos!G8*Datos!G3</f>
        <v>2400000</v>
      </c>
      <c r="C6" s="20">
        <f>Datos!H8*Datos!H3</f>
        <v>2721600</v>
      </c>
      <c r="D6" s="22">
        <f>Datos!I8*Datos!I3</f>
        <v>3086294.4</v>
      </c>
      <c r="E6" s="22">
        <f>Datos!J8*Datos!J3</f>
        <v>3499857.8495999998</v>
      </c>
      <c r="F6" s="22">
        <f>Datos!K8*Datos!K3</f>
        <v>3968838.8014464001</v>
      </c>
      <c r="G6" s="22">
        <f>Datos!L8*25000</f>
        <v>4407984.2303999998</v>
      </c>
      <c r="H6" s="22">
        <f>Datos!M8*25000</f>
        <v>4760622.9688320002</v>
      </c>
      <c r="I6" s="22">
        <f>Datos!N8*25000</f>
        <v>5141472.8063385598</v>
      </c>
      <c r="J6" s="22">
        <f>Datos!O8*25000</f>
        <v>5552790.6308456445</v>
      </c>
      <c r="K6" s="22">
        <f>Datos!P8*25000</f>
        <v>5997013.881313296</v>
      </c>
      <c r="L6" s="35"/>
      <c r="N6" s="2"/>
      <c r="O6" s="5"/>
    </row>
    <row r="7" spans="1:15" ht="16.5" x14ac:dyDescent="0.3">
      <c r="A7" s="17" t="s">
        <v>11</v>
      </c>
      <c r="B7" s="22">
        <f>Datos!G9*Datos!G3</f>
        <v>1600000</v>
      </c>
      <c r="C7" s="20">
        <f>Datos!H9*Datos!H3</f>
        <v>1814400.0000000002</v>
      </c>
      <c r="D7" s="22">
        <f>Datos!I9*Datos!I3</f>
        <v>2057529.6000000003</v>
      </c>
      <c r="E7" s="22">
        <f>Datos!J9*Datos!J3</f>
        <v>2333238.5664000004</v>
      </c>
      <c r="F7" s="22">
        <f>Datos!K9*Datos!K3</f>
        <v>2645892.5342976004</v>
      </c>
      <c r="G7" s="22">
        <f>Datos!L9*25000</f>
        <v>2938656.1536000003</v>
      </c>
      <c r="H7" s="22">
        <f>Datos!M9*25000</f>
        <v>3173748.6458880003</v>
      </c>
      <c r="I7" s="22">
        <f>Datos!N9*25000</f>
        <v>3427648.5375590404</v>
      </c>
      <c r="J7" s="22">
        <f>Datos!O9*25000</f>
        <v>3701860.4205637635</v>
      </c>
      <c r="K7" s="22">
        <f>Datos!P9*25000</f>
        <v>3998009.2542088646</v>
      </c>
      <c r="L7" s="35"/>
      <c r="N7" s="2"/>
      <c r="O7" s="5"/>
    </row>
    <row r="8" spans="1:15" ht="16.5" x14ac:dyDescent="0.3">
      <c r="A8" s="17" t="s">
        <v>12</v>
      </c>
      <c r="B8" s="22">
        <f>Datos!G10*Datos!G3</f>
        <v>1000000</v>
      </c>
      <c r="C8" s="20">
        <f>Datos!H10*Datos!H3</f>
        <v>1134000</v>
      </c>
      <c r="D8" s="22">
        <f>Datos!I10*Datos!I3</f>
        <v>1285956</v>
      </c>
      <c r="E8" s="22">
        <f>Datos!J10*Datos!J3</f>
        <v>1458274.1040000001</v>
      </c>
      <c r="F8" s="22">
        <f>Datos!K10*Datos!K3</f>
        <v>1653682.8339359998</v>
      </c>
      <c r="G8" s="22">
        <f>Datos!L10*25000</f>
        <v>1836660.0959999999</v>
      </c>
      <c r="H8" s="22">
        <f>Datos!M10*25000</f>
        <v>1983592.90368</v>
      </c>
      <c r="I8" s="22">
        <f>Datos!N10*25000</f>
        <v>2142280.3359743999</v>
      </c>
      <c r="J8" s="22">
        <f>Datos!O10*25000</f>
        <v>2313662.7628523516</v>
      </c>
      <c r="K8" s="22">
        <f>Datos!P10*25000</f>
        <v>2498755.7838805397</v>
      </c>
      <c r="L8" s="35"/>
      <c r="N8" s="2"/>
      <c r="O8" s="5"/>
    </row>
    <row r="9" spans="1:15" ht="16.5" x14ac:dyDescent="0.3">
      <c r="A9" s="17" t="s">
        <v>13</v>
      </c>
      <c r="B9" s="22">
        <f>Datos!G11*Datos!G3</f>
        <v>1000000</v>
      </c>
      <c r="C9" s="20">
        <f>Datos!H11*Datos!H3</f>
        <v>1134000</v>
      </c>
      <c r="D9" s="22">
        <f>Datos!I11*Datos!I3</f>
        <v>1285956</v>
      </c>
      <c r="E9" s="22">
        <f>Datos!J11*Datos!J3</f>
        <v>1458274.1040000001</v>
      </c>
      <c r="F9" s="20">
        <f>Datos!K11*Datos!K3</f>
        <v>1653682.8339359998</v>
      </c>
      <c r="G9" s="22">
        <f>Datos!L11*25000</f>
        <v>1836660.0959999999</v>
      </c>
      <c r="H9" s="22">
        <f>Datos!M11*25000</f>
        <v>1983592.90368</v>
      </c>
      <c r="I9" s="22">
        <f>Datos!N11*25000</f>
        <v>2142280.3359743999</v>
      </c>
      <c r="J9" s="22">
        <f>Datos!O11*25000</f>
        <v>2313662.7628523516</v>
      </c>
      <c r="K9" s="22">
        <f>Datos!P11*25000</f>
        <v>2498755.7838805397</v>
      </c>
      <c r="L9" s="35"/>
      <c r="N9" s="2"/>
      <c r="O9" s="5"/>
    </row>
    <row r="10" spans="1:15" ht="16.5" x14ac:dyDescent="0.3">
      <c r="A10" s="17" t="s">
        <v>14</v>
      </c>
      <c r="B10" s="22">
        <f>Datos!G12</f>
        <v>150000</v>
      </c>
      <c r="C10" s="20">
        <f>Datos!H12</f>
        <v>162000</v>
      </c>
      <c r="D10" s="22">
        <f>Datos!I12</f>
        <v>174960</v>
      </c>
      <c r="E10" s="22">
        <f>Datos!J12</f>
        <v>188956.79999999999</v>
      </c>
      <c r="F10" s="20">
        <f>Datos!K12</f>
        <v>204073.34399999998</v>
      </c>
      <c r="G10" s="22">
        <f>Datos!L12</f>
        <v>220399.21151999998</v>
      </c>
      <c r="H10" s="22">
        <f>Datos!M12</f>
        <v>238031.14844159997</v>
      </c>
      <c r="I10" s="22">
        <f>Datos!N12</f>
        <v>257073.64031692798</v>
      </c>
      <c r="J10" s="22">
        <f>Datos!O12</f>
        <v>277639.5315422822</v>
      </c>
      <c r="K10" s="22">
        <f>Datos!P12</f>
        <v>299850.69406566478</v>
      </c>
      <c r="L10" s="35"/>
      <c r="N10" s="2"/>
      <c r="O10" s="5"/>
    </row>
    <row r="11" spans="1:15" ht="16.5" x14ac:dyDescent="0.3">
      <c r="A11" s="17" t="s">
        <v>80</v>
      </c>
      <c r="B11" s="20">
        <f>Datos!G7</f>
        <v>0</v>
      </c>
      <c r="C11" s="20">
        <f>Datos!H7</f>
        <v>0</v>
      </c>
      <c r="D11" s="20">
        <f>Datos!I7</f>
        <v>0</v>
      </c>
      <c r="E11" s="20">
        <f>Datos!J7</f>
        <v>0</v>
      </c>
      <c r="F11" s="20">
        <f>Datos!K7</f>
        <v>0</v>
      </c>
      <c r="G11" s="20">
        <f>Datos!L7</f>
        <v>210252.49999999942</v>
      </c>
      <c r="H11" s="20">
        <f>Datos!M7</f>
        <v>720765.12499999953</v>
      </c>
      <c r="I11" s="20">
        <f>Datos!N7</f>
        <v>1256803.3812499999</v>
      </c>
      <c r="J11" s="20">
        <f>Datos!O7</f>
        <v>1819643.5503125002</v>
      </c>
      <c r="K11" s="20">
        <f>Datos!P7</f>
        <v>2410625.727828125</v>
      </c>
      <c r="L11" s="35"/>
      <c r="N11" s="2"/>
      <c r="O11" s="5"/>
    </row>
    <row r="12" spans="1:15" ht="16.5" x14ac:dyDescent="0.3">
      <c r="A12" s="17" t="s">
        <v>76</v>
      </c>
      <c r="B12" s="22">
        <f>B6+B7+B8+B9+B10+B11</f>
        <v>6150000</v>
      </c>
      <c r="C12" s="20">
        <f t="shared" ref="C12:K12" si="2">SUM(C6:C11)</f>
        <v>6966000</v>
      </c>
      <c r="D12" s="22">
        <f t="shared" si="2"/>
        <v>7890696</v>
      </c>
      <c r="E12" s="22">
        <f t="shared" si="2"/>
        <v>8938601.4240000006</v>
      </c>
      <c r="F12" s="22">
        <f t="shared" si="2"/>
        <v>10126170.347616002</v>
      </c>
      <c r="G12" s="22">
        <f t="shared" si="2"/>
        <v>11450612.287520001</v>
      </c>
      <c r="H12" s="22">
        <f t="shared" si="2"/>
        <v>12860353.695521601</v>
      </c>
      <c r="I12" s="22">
        <f t="shared" si="2"/>
        <v>14367559.037413325</v>
      </c>
      <c r="J12" s="22">
        <f t="shared" si="2"/>
        <v>15979259.658968896</v>
      </c>
      <c r="K12" s="22">
        <f t="shared" si="2"/>
        <v>17703011.12517703</v>
      </c>
      <c r="L12" s="35"/>
      <c r="N12" s="2"/>
      <c r="O12" s="2"/>
    </row>
    <row r="13" spans="1:15" ht="16.5" x14ac:dyDescent="0.3">
      <c r="A13" s="17" t="s">
        <v>27</v>
      </c>
      <c r="B13" s="20">
        <f>Datos!D8+Datos!D10</f>
        <v>196666.66666666666</v>
      </c>
      <c r="C13" s="20">
        <f t="shared" ref="C13:K13" si="3">B13</f>
        <v>196666.66666666666</v>
      </c>
      <c r="D13" s="22">
        <f t="shared" si="3"/>
        <v>196666.66666666666</v>
      </c>
      <c r="E13" s="22">
        <f t="shared" si="3"/>
        <v>196666.66666666666</v>
      </c>
      <c r="F13" s="22">
        <f t="shared" si="3"/>
        <v>196666.66666666666</v>
      </c>
      <c r="G13" s="22">
        <f>F13</f>
        <v>196666.66666666666</v>
      </c>
      <c r="H13" s="22">
        <f>G13</f>
        <v>196666.66666666666</v>
      </c>
      <c r="I13" s="22">
        <f t="shared" si="3"/>
        <v>196666.66666666666</v>
      </c>
      <c r="J13" s="22">
        <f t="shared" si="3"/>
        <v>196666.66666666666</v>
      </c>
      <c r="K13" s="22">
        <f t="shared" si="3"/>
        <v>196666.66666666666</v>
      </c>
      <c r="L13" s="35"/>
      <c r="N13" s="2"/>
      <c r="O13" s="2"/>
    </row>
    <row r="14" spans="1:15" ht="16.5" x14ac:dyDescent="0.3">
      <c r="A14" s="17" t="s">
        <v>28</v>
      </c>
      <c r="B14" s="20">
        <f t="shared" ref="B14:K14" si="4">B5-B12-B13</f>
        <v>7446436.7816091953</v>
      </c>
      <c r="C14" s="20">
        <f t="shared" si="4"/>
        <v>8044229.8850574708</v>
      </c>
      <c r="D14" s="22">
        <f t="shared" si="4"/>
        <v>8678240.7816091981</v>
      </c>
      <c r="E14" s="22">
        <f t="shared" si="4"/>
        <v>9348809.711057473</v>
      </c>
      <c r="F14" s="22">
        <f t="shared" si="4"/>
        <v>10055858.762118196</v>
      </c>
      <c r="G14" s="22">
        <f t="shared" si="4"/>
        <v>10820233.139295284</v>
      </c>
      <c r="H14" s="22">
        <f t="shared" si="4"/>
        <v>11713411.720875582</v>
      </c>
      <c r="I14" s="22">
        <f t="shared" si="4"/>
        <v>12745175.667497898</v>
      </c>
      <c r="J14" s="22">
        <f t="shared" si="4"/>
        <v>13932688.686529061</v>
      </c>
      <c r="K14" s="22">
        <f t="shared" si="4"/>
        <v>15295070.259067802</v>
      </c>
      <c r="L14" s="35"/>
      <c r="N14" s="61"/>
      <c r="O14" s="61"/>
    </row>
    <row r="15" spans="1:15" ht="16.5" x14ac:dyDescent="0.3">
      <c r="A15" s="17" t="s">
        <v>29</v>
      </c>
      <c r="B15" s="20">
        <f>Datos!G13*Datos!G3</f>
        <v>2000000</v>
      </c>
      <c r="C15" s="20">
        <f>Datos!H13*Datos!H3</f>
        <v>2205000</v>
      </c>
      <c r="D15" s="32">
        <f>Datos!I13*Datos!I3</f>
        <v>2431012.5</v>
      </c>
      <c r="E15" s="20">
        <f>Datos!J13*Datos!J3</f>
        <v>2680191.28125</v>
      </c>
      <c r="F15" s="20">
        <f>Datos!K13*Datos!K3</f>
        <v>2954910.8875781251</v>
      </c>
      <c r="G15" s="32">
        <f>Datos!L13*Datos!M3</f>
        <v>3420678.7162326267</v>
      </c>
      <c r="H15" s="20">
        <f>Datos!M13*25000</f>
        <v>3350239.1015624995</v>
      </c>
      <c r="I15" s="20">
        <f>Datos!N13*Datos!M3</f>
        <v>3771298.2846464701</v>
      </c>
      <c r="J15" s="32">
        <f>Datos!O13*Datos!M3</f>
        <v>3959863.1988787935</v>
      </c>
      <c r="K15" s="20">
        <f>Datos!P13*Datos!M3</f>
        <v>4157856.3588227332</v>
      </c>
      <c r="L15" s="35"/>
      <c r="N15" s="2"/>
      <c r="O15" s="4"/>
    </row>
    <row r="16" spans="1:15" ht="16.5" x14ac:dyDescent="0.3">
      <c r="A16" s="31" t="s">
        <v>16</v>
      </c>
      <c r="B16" s="33">
        <f>Datos!G14*Datos!G3</f>
        <v>4000000</v>
      </c>
      <c r="C16" s="20">
        <f>Datos!H14*Datos!H3</f>
        <v>4410000</v>
      </c>
      <c r="D16" s="22">
        <f>Datos!I14*Datos!I3</f>
        <v>4862025</v>
      </c>
      <c r="E16" s="33">
        <f>Datos!J14*Datos!J3</f>
        <v>5360382.5625</v>
      </c>
      <c r="F16" s="20">
        <f>Datos!K14*Datos!K3</f>
        <v>5909821.7751562502</v>
      </c>
      <c r="G16" s="22">
        <f>Datos!L14*Datos!M3</f>
        <v>6841357.4324652534</v>
      </c>
      <c r="H16" s="33">
        <f>Datos!M14*25000</f>
        <v>6700478.2031249991</v>
      </c>
      <c r="I16" s="20">
        <f>Datos!N14*Datos!M3</f>
        <v>7542596.5692929402</v>
      </c>
      <c r="J16" s="22">
        <f>Datos!O14*Datos!M3</f>
        <v>7919726.397757587</v>
      </c>
      <c r="K16" s="33">
        <f>Datos!P14*Datos!M3</f>
        <v>8315712.7176454663</v>
      </c>
      <c r="L16" s="35"/>
      <c r="N16" s="2"/>
      <c r="O16" s="5"/>
    </row>
    <row r="17" spans="1:15" ht="16.5" x14ac:dyDescent="0.3">
      <c r="A17" s="31" t="s">
        <v>77</v>
      </c>
      <c r="B17" s="20">
        <f t="shared" ref="B17:K17" si="5">B14-B15-B16</f>
        <v>1446436.7816091953</v>
      </c>
      <c r="C17" s="20">
        <f t="shared" si="5"/>
        <v>1429229.8850574708</v>
      </c>
      <c r="D17" s="22">
        <f t="shared" si="5"/>
        <v>1385203.2816091981</v>
      </c>
      <c r="E17" s="22">
        <f t="shared" si="5"/>
        <v>1308235.867307473</v>
      </c>
      <c r="F17" s="22">
        <f t="shared" si="5"/>
        <v>1191126.0993838208</v>
      </c>
      <c r="G17" s="22">
        <f t="shared" si="5"/>
        <v>558196.99059740361</v>
      </c>
      <c r="H17" s="22">
        <f t="shared" si="5"/>
        <v>1662694.4161880827</v>
      </c>
      <c r="I17" s="22">
        <f t="shared" si="5"/>
        <v>1431280.8135584872</v>
      </c>
      <c r="J17" s="22">
        <f>J14-J15-J16</f>
        <v>2053099.0898926808</v>
      </c>
      <c r="K17" s="22">
        <f t="shared" si="5"/>
        <v>2821501.1825996023</v>
      </c>
      <c r="L17" s="35"/>
      <c r="N17" s="2"/>
      <c r="O17" s="5"/>
    </row>
    <row r="18" spans="1:15" ht="16.5" x14ac:dyDescent="0.3">
      <c r="A18" s="31" t="s">
        <v>30</v>
      </c>
      <c r="B18" s="22">
        <f>B17*Datos!E34</f>
        <v>506252.87356321834</v>
      </c>
      <c r="C18" s="20">
        <f>C17*Datos!E34</f>
        <v>500230.45977011474</v>
      </c>
      <c r="D18" s="22">
        <f>D17*Datos!E34</f>
        <v>484821.14856321929</v>
      </c>
      <c r="E18" s="22">
        <f>E17*Datos!E34</f>
        <v>457882.55355761549</v>
      </c>
      <c r="F18" s="22">
        <f>F17*Datos!E34</f>
        <v>416894.13478433725</v>
      </c>
      <c r="G18" s="22">
        <f>G17*Datos!E33</f>
        <v>167459.09717922108</v>
      </c>
      <c r="H18" s="22">
        <f>H17*Datos!E33</f>
        <v>498808.32485642476</v>
      </c>
      <c r="I18" s="22">
        <f>I17*Datos!E34</f>
        <v>500948.2847454705</v>
      </c>
      <c r="J18" s="22">
        <f>J17*Datos!E34</f>
        <v>718584.6814624382</v>
      </c>
      <c r="K18" s="22">
        <f>K17*Datos!E34</f>
        <v>987525.41390986077</v>
      </c>
      <c r="L18" s="35"/>
      <c r="N18" s="2"/>
      <c r="O18" s="5"/>
    </row>
    <row r="19" spans="1:15" ht="16.5" x14ac:dyDescent="0.3">
      <c r="A19" s="31" t="s">
        <v>31</v>
      </c>
      <c r="B19" s="22">
        <f t="shared" ref="B19:K19" si="6">B17-B18</f>
        <v>940183.90804597689</v>
      </c>
      <c r="C19" s="20">
        <f t="shared" si="6"/>
        <v>928999.42528735602</v>
      </c>
      <c r="D19" s="22">
        <f t="shared" si="6"/>
        <v>900382.13304597884</v>
      </c>
      <c r="E19" s="22">
        <f t="shared" si="6"/>
        <v>850353.31374985748</v>
      </c>
      <c r="F19" s="22">
        <f t="shared" si="6"/>
        <v>774231.96459948353</v>
      </c>
      <c r="G19" s="22">
        <f t="shared" si="6"/>
        <v>390737.8934181825</v>
      </c>
      <c r="H19" s="22">
        <f t="shared" si="6"/>
        <v>1163886.091331658</v>
      </c>
      <c r="I19" s="22">
        <f t="shared" si="6"/>
        <v>930332.52881301672</v>
      </c>
      <c r="J19" s="22">
        <f t="shared" si="6"/>
        <v>1334514.4084302424</v>
      </c>
      <c r="K19" s="22">
        <f t="shared" si="6"/>
        <v>1833975.7686897414</v>
      </c>
      <c r="L19" s="35"/>
      <c r="N19" s="2"/>
      <c r="O19" s="5"/>
    </row>
    <row r="20" spans="1:15" x14ac:dyDescent="0.25">
      <c r="A20" s="9"/>
      <c r="B20" s="34"/>
      <c r="C20" s="35"/>
      <c r="D20" s="35"/>
      <c r="E20" s="34"/>
      <c r="F20" s="35"/>
      <c r="G20" s="35"/>
      <c r="H20" s="34"/>
      <c r="I20" s="35"/>
      <c r="J20" s="35"/>
      <c r="K20" s="34"/>
      <c r="L20" s="35"/>
      <c r="N20" s="2"/>
      <c r="O20" s="5"/>
    </row>
    <row r="21" spans="1:15" x14ac:dyDescent="0.25">
      <c r="A21" s="9"/>
      <c r="B21" s="34"/>
      <c r="C21" s="35"/>
      <c r="D21" s="35"/>
      <c r="E21" s="34"/>
      <c r="F21" s="35"/>
      <c r="G21" s="35"/>
      <c r="H21" s="34"/>
      <c r="I21" s="35"/>
      <c r="J21" s="35"/>
      <c r="K21" s="34"/>
      <c r="L21" s="35"/>
      <c r="N21" s="2"/>
      <c r="O21" s="5"/>
    </row>
    <row r="22" spans="1:15" x14ac:dyDescent="0.25">
      <c r="A22" s="35"/>
      <c r="B22" s="34"/>
      <c r="C22" s="35"/>
      <c r="D22" s="35"/>
      <c r="E22" s="34"/>
      <c r="F22" s="35"/>
      <c r="G22" s="35"/>
      <c r="H22" s="34"/>
      <c r="I22" s="35"/>
      <c r="J22" s="35"/>
      <c r="K22" s="34"/>
      <c r="L22" s="35"/>
      <c r="N22" s="2"/>
      <c r="O22" s="5"/>
    </row>
    <row r="23" spans="1:15" x14ac:dyDescent="0.25">
      <c r="A23" s="35"/>
      <c r="B23" s="34"/>
      <c r="C23" s="35"/>
      <c r="D23" s="35"/>
      <c r="E23" s="34"/>
      <c r="F23" s="35"/>
      <c r="G23" s="35"/>
      <c r="H23" s="34"/>
      <c r="I23" s="35"/>
      <c r="J23" s="35"/>
      <c r="K23" s="34"/>
      <c r="L23" s="35"/>
      <c r="N23" s="2"/>
      <c r="O23" s="5"/>
    </row>
    <row r="24" spans="1:15" x14ac:dyDescent="0.25">
      <c r="A24" s="8"/>
      <c r="B24" s="8"/>
      <c r="C24" s="8"/>
      <c r="D24" s="8"/>
      <c r="E24" s="8"/>
      <c r="F24" s="8"/>
      <c r="G24" s="8"/>
      <c r="H24" s="8"/>
      <c r="I24" s="8"/>
      <c r="J24" s="8"/>
      <c r="K24" s="8"/>
      <c r="L24" s="8"/>
    </row>
    <row r="25" spans="1:15" x14ac:dyDescent="0.25">
      <c r="A25" s="8"/>
      <c r="B25" s="8"/>
      <c r="C25" s="8"/>
      <c r="D25" s="8"/>
      <c r="E25" s="8"/>
      <c r="F25" s="8"/>
      <c r="G25" s="8"/>
      <c r="H25" s="8"/>
      <c r="I25" s="8"/>
      <c r="J25" s="8"/>
      <c r="K25" s="8"/>
      <c r="L25" s="8"/>
    </row>
    <row r="26" spans="1:15" x14ac:dyDescent="0.25">
      <c r="A26" s="8"/>
      <c r="B26" s="8"/>
      <c r="C26" s="8"/>
      <c r="D26" s="8"/>
      <c r="E26" s="8"/>
      <c r="F26" s="8"/>
      <c r="G26" s="8"/>
      <c r="H26" s="8"/>
      <c r="I26" s="8"/>
      <c r="J26" s="8"/>
      <c r="K26" s="8"/>
      <c r="L26" s="8"/>
    </row>
  </sheetData>
  <mergeCells count="2">
    <mergeCell ref="N2:O2"/>
    <mergeCell ref="N14:O1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9"/>
  <sheetViews>
    <sheetView tabSelected="1" zoomScaleNormal="100" workbookViewId="0">
      <selection activeCell="E8" sqref="E8"/>
    </sheetView>
  </sheetViews>
  <sheetFormatPr baseColWidth="10" defaultRowHeight="15" x14ac:dyDescent="0.25"/>
  <cols>
    <col min="2" max="2" width="22.7109375" bestFit="1" customWidth="1"/>
    <col min="3" max="3" width="15.5703125" bestFit="1" customWidth="1"/>
    <col min="4" max="4" width="27.7109375" bestFit="1" customWidth="1"/>
    <col min="5" max="5" width="15.5703125" bestFit="1" customWidth="1"/>
    <col min="7" max="7" width="22.7109375" bestFit="1" customWidth="1"/>
    <col min="8" max="8" width="15.5703125" bestFit="1" customWidth="1"/>
    <col min="9" max="9" width="27.7109375" bestFit="1" customWidth="1"/>
    <col min="10" max="10" width="15.5703125" bestFit="1" customWidth="1"/>
    <col min="12" max="12" width="22.7109375" bestFit="1" customWidth="1"/>
    <col min="13" max="13" width="15.5703125" bestFit="1" customWidth="1"/>
    <col min="14" max="14" width="27.7109375" bestFit="1" customWidth="1"/>
    <col min="15" max="15" width="19" bestFit="1" customWidth="1"/>
    <col min="17" max="17" width="22.7109375" bestFit="1" customWidth="1"/>
    <col min="18" max="18" width="15.5703125" bestFit="1" customWidth="1"/>
    <col min="19" max="19" width="27.7109375" bestFit="1" customWidth="1"/>
    <col min="20" max="20" width="15.5703125" bestFit="1" customWidth="1"/>
    <col min="22" max="22" width="22.7109375" bestFit="1" customWidth="1"/>
    <col min="23" max="23" width="16.85546875" bestFit="1" customWidth="1"/>
    <col min="24" max="24" width="27.7109375" bestFit="1" customWidth="1"/>
    <col min="25" max="25" width="16.85546875" bestFit="1" customWidth="1"/>
    <col min="27" max="27" width="22.7109375" bestFit="1" customWidth="1"/>
    <col min="28" max="28" width="15.5703125" bestFit="1" customWidth="1"/>
    <col min="29" max="29" width="27.7109375" bestFit="1" customWidth="1"/>
    <col min="30" max="30" width="15.5703125" bestFit="1" customWidth="1"/>
  </cols>
  <sheetData>
    <row r="1" spans="1:32" x14ac:dyDescent="0.25">
      <c r="A1" s="36"/>
      <c r="B1" s="36"/>
      <c r="C1" s="36"/>
      <c r="D1" s="36"/>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row>
    <row r="2" spans="1:32" x14ac:dyDescent="0.25">
      <c r="A2" s="36"/>
      <c r="B2" s="62" t="s">
        <v>70</v>
      </c>
      <c r="C2" s="62"/>
      <c r="D2" s="62"/>
      <c r="E2" s="62"/>
      <c r="F2" s="36"/>
      <c r="G2" s="62" t="s">
        <v>71</v>
      </c>
      <c r="H2" s="62"/>
      <c r="I2" s="62"/>
      <c r="J2" s="62"/>
      <c r="K2" s="36"/>
      <c r="L2" s="62" t="s">
        <v>78</v>
      </c>
      <c r="M2" s="62"/>
      <c r="N2" s="62"/>
      <c r="O2" s="62"/>
      <c r="P2" s="36"/>
      <c r="Q2" s="62" t="s">
        <v>79</v>
      </c>
      <c r="R2" s="62"/>
      <c r="S2" s="62"/>
      <c r="T2" s="62"/>
      <c r="U2" s="36"/>
      <c r="V2" s="62" t="s">
        <v>81</v>
      </c>
      <c r="W2" s="62"/>
      <c r="X2" s="62"/>
      <c r="Y2" s="62"/>
      <c r="Z2" s="36"/>
      <c r="AA2" s="62" t="s">
        <v>82</v>
      </c>
      <c r="AB2" s="62"/>
      <c r="AC2" s="62"/>
      <c r="AD2" s="62"/>
      <c r="AE2" s="36"/>
      <c r="AF2" s="36"/>
    </row>
    <row r="3" spans="1:32" ht="16.5" x14ac:dyDescent="0.3">
      <c r="A3" s="36"/>
      <c r="B3" s="17" t="s">
        <v>56</v>
      </c>
      <c r="C3" s="17"/>
      <c r="D3" s="17" t="s">
        <v>66</v>
      </c>
      <c r="E3" s="17"/>
      <c r="F3" s="36"/>
      <c r="G3" s="17" t="s">
        <v>56</v>
      </c>
      <c r="H3" s="17"/>
      <c r="I3" s="17" t="s">
        <v>66</v>
      </c>
      <c r="J3" s="17"/>
      <c r="K3" s="36"/>
      <c r="L3" s="17" t="s">
        <v>56</v>
      </c>
      <c r="M3" s="17"/>
      <c r="N3" s="17" t="s">
        <v>66</v>
      </c>
      <c r="O3" s="17"/>
      <c r="P3" s="36"/>
      <c r="Q3" s="17" t="s">
        <v>56</v>
      </c>
      <c r="R3" s="17"/>
      <c r="S3" s="17" t="s">
        <v>66</v>
      </c>
      <c r="T3" s="17"/>
      <c r="U3" s="36"/>
      <c r="V3" s="17" t="s">
        <v>56</v>
      </c>
      <c r="W3" s="17"/>
      <c r="X3" s="17" t="s">
        <v>66</v>
      </c>
      <c r="Y3" s="17"/>
      <c r="Z3" s="36"/>
      <c r="AA3" s="17" t="s">
        <v>56</v>
      </c>
      <c r="AB3" s="17"/>
      <c r="AC3" s="17" t="s">
        <v>66</v>
      </c>
      <c r="AD3" s="17"/>
      <c r="AE3" s="36"/>
      <c r="AF3" s="36"/>
    </row>
    <row r="4" spans="1:32" ht="16.5" x14ac:dyDescent="0.3">
      <c r="A4" s="36"/>
      <c r="B4" s="21" t="s">
        <v>69</v>
      </c>
      <c r="C4" s="22">
        <v>200000</v>
      </c>
      <c r="D4" s="26"/>
      <c r="E4" s="26"/>
      <c r="F4" s="36"/>
      <c r="G4" s="21" t="s">
        <v>69</v>
      </c>
      <c r="H4" s="22">
        <f>C4+'Métodos de Evaluación'!B5</f>
        <v>1336850.5747126436</v>
      </c>
      <c r="I4" s="26"/>
      <c r="J4" s="26"/>
      <c r="K4" s="36"/>
      <c r="L4" s="21" t="s">
        <v>69</v>
      </c>
      <c r="M4" s="22">
        <f>H4+'Estado de Resultados'!C19+'Estado de Resultados'!C13</f>
        <v>2462516.666666666</v>
      </c>
      <c r="N4" s="26"/>
      <c r="O4" s="26"/>
      <c r="P4" s="36"/>
      <c r="Q4" s="21" t="s">
        <v>69</v>
      </c>
      <c r="R4" s="22">
        <f>M4+'Estado de Resultados'!D19+'Estado de Resultados'!D13</f>
        <v>3559565.4663793114</v>
      </c>
      <c r="S4" s="26"/>
      <c r="T4" s="26"/>
      <c r="U4" s="36"/>
      <c r="V4" s="21" t="s">
        <v>69</v>
      </c>
      <c r="W4" s="22">
        <f>R4+'Estado de Resultados'!E13+'Estado de Resultados'!E19</f>
        <v>4606585.4467958352</v>
      </c>
      <c r="X4" s="26"/>
      <c r="Y4" s="26"/>
      <c r="Z4" s="36"/>
      <c r="AA4" s="21" t="s">
        <v>69</v>
      </c>
      <c r="AB4" s="22">
        <f>W4+'Estado de Resultados'!F19+'Estado de Resultados'!F13</f>
        <v>5577484.0780619858</v>
      </c>
      <c r="AC4" s="26"/>
      <c r="AD4" s="26"/>
      <c r="AE4" s="36"/>
      <c r="AF4" s="36"/>
    </row>
    <row r="5" spans="1:32" ht="16.5" x14ac:dyDescent="0.3">
      <c r="A5" s="36"/>
      <c r="B5" s="17" t="s">
        <v>58</v>
      </c>
      <c r="C5" s="22">
        <f>C4</f>
        <v>200000</v>
      </c>
      <c r="D5" s="17" t="s">
        <v>65</v>
      </c>
      <c r="E5" s="22">
        <v>0</v>
      </c>
      <c r="F5" s="36"/>
      <c r="G5" s="17" t="s">
        <v>58</v>
      </c>
      <c r="H5" s="22">
        <f>H4</f>
        <v>1336850.5747126436</v>
      </c>
      <c r="I5" s="17" t="s">
        <v>65</v>
      </c>
      <c r="J5" s="22">
        <v>0</v>
      </c>
      <c r="K5" s="36"/>
      <c r="L5" s="17" t="s">
        <v>58</v>
      </c>
      <c r="M5" s="22">
        <f>M4</f>
        <v>2462516.666666666</v>
      </c>
      <c r="N5" s="17" t="s">
        <v>65</v>
      </c>
      <c r="O5" s="22">
        <v>0</v>
      </c>
      <c r="P5" s="36"/>
      <c r="Q5" s="17" t="s">
        <v>58</v>
      </c>
      <c r="R5" s="22">
        <f>R4</f>
        <v>3559565.4663793114</v>
      </c>
      <c r="S5" s="17" t="s">
        <v>65</v>
      </c>
      <c r="T5" s="22">
        <v>0</v>
      </c>
      <c r="U5" s="36"/>
      <c r="V5" s="17" t="s">
        <v>58</v>
      </c>
      <c r="W5" s="22">
        <f>W4</f>
        <v>4606585.4467958352</v>
      </c>
      <c r="X5" s="17" t="s">
        <v>65</v>
      </c>
      <c r="Y5" s="22">
        <v>0</v>
      </c>
      <c r="Z5" s="36"/>
      <c r="AA5" s="17" t="s">
        <v>58</v>
      </c>
      <c r="AB5" s="22">
        <f>AB4</f>
        <v>5577484.0780619858</v>
      </c>
      <c r="AC5" s="17" t="s">
        <v>65</v>
      </c>
      <c r="AD5" s="22">
        <v>0</v>
      </c>
      <c r="AE5" s="36"/>
      <c r="AF5" s="36"/>
    </row>
    <row r="6" spans="1:32" ht="16.5" x14ac:dyDescent="0.3">
      <c r="A6" s="36"/>
      <c r="B6" s="17" t="s">
        <v>59</v>
      </c>
      <c r="C6" s="37"/>
      <c r="D6" s="26"/>
      <c r="E6" s="30"/>
      <c r="F6" s="36"/>
      <c r="G6" s="17" t="s">
        <v>59</v>
      </c>
      <c r="H6" s="30"/>
      <c r="I6" s="26"/>
      <c r="J6" s="30"/>
      <c r="K6" s="36"/>
      <c r="L6" s="17" t="s">
        <v>59</v>
      </c>
      <c r="M6" s="30"/>
      <c r="N6" s="26"/>
      <c r="O6" s="30"/>
      <c r="P6" s="36"/>
      <c r="Q6" s="17" t="s">
        <v>59</v>
      </c>
      <c r="R6" s="30"/>
      <c r="S6" s="26"/>
      <c r="T6" s="30"/>
      <c r="U6" s="36"/>
      <c r="V6" s="17" t="s">
        <v>59</v>
      </c>
      <c r="W6" s="30"/>
      <c r="X6" s="26"/>
      <c r="Y6" s="30"/>
      <c r="Z6" s="36"/>
      <c r="AA6" s="17" t="s">
        <v>59</v>
      </c>
      <c r="AB6" s="30"/>
      <c r="AC6" s="26"/>
      <c r="AD6" s="30"/>
      <c r="AE6" s="36"/>
      <c r="AF6" s="36"/>
    </row>
    <row r="7" spans="1:32" ht="16.5" x14ac:dyDescent="0.3">
      <c r="A7" s="36"/>
      <c r="B7" s="21" t="s">
        <v>62</v>
      </c>
      <c r="C7" s="22">
        <v>500000</v>
      </c>
      <c r="D7" s="17" t="s">
        <v>67</v>
      </c>
      <c r="E7" s="30"/>
      <c r="F7" s="36"/>
      <c r="G7" s="21" t="s">
        <v>2</v>
      </c>
      <c r="H7" s="22">
        <v>100000</v>
      </c>
      <c r="I7" s="17" t="s">
        <v>67</v>
      </c>
      <c r="J7" s="30"/>
      <c r="K7" s="36"/>
      <c r="L7" s="21" t="s">
        <v>2</v>
      </c>
      <c r="M7" s="22">
        <v>100000</v>
      </c>
      <c r="N7" s="17" t="s">
        <v>67</v>
      </c>
      <c r="O7" s="30"/>
      <c r="P7" s="36"/>
      <c r="Q7" s="21" t="s">
        <v>2</v>
      </c>
      <c r="R7" s="22">
        <v>100000</v>
      </c>
      <c r="S7" s="17" t="s">
        <v>67</v>
      </c>
      <c r="T7" s="30"/>
      <c r="U7" s="36"/>
      <c r="V7" s="21" t="s">
        <v>2</v>
      </c>
      <c r="W7" s="22">
        <v>100000</v>
      </c>
      <c r="X7" s="17" t="s">
        <v>67</v>
      </c>
      <c r="Y7" s="30"/>
      <c r="Z7" s="36"/>
      <c r="AA7" s="21" t="s">
        <v>2</v>
      </c>
      <c r="AB7" s="22">
        <v>100000</v>
      </c>
      <c r="AC7" s="17" t="s">
        <v>67</v>
      </c>
      <c r="AD7" s="30"/>
      <c r="AE7" s="36"/>
      <c r="AF7" s="36"/>
    </row>
    <row r="8" spans="1:32" ht="16.5" x14ac:dyDescent="0.3">
      <c r="A8" s="36"/>
      <c r="B8" s="21" t="s">
        <v>63</v>
      </c>
      <c r="C8" s="22">
        <v>100000</v>
      </c>
      <c r="D8" s="43" t="s">
        <v>57</v>
      </c>
      <c r="E8" s="44">
        <v>1800000</v>
      </c>
      <c r="F8" s="36"/>
      <c r="G8" s="21" t="s">
        <v>72</v>
      </c>
      <c r="H8" s="22">
        <v>500000</v>
      </c>
      <c r="I8" s="21" t="s">
        <v>57</v>
      </c>
      <c r="J8" s="22">
        <v>1800000</v>
      </c>
      <c r="K8" s="36"/>
      <c r="L8" s="21" t="s">
        <v>72</v>
      </c>
      <c r="M8" s="22">
        <v>500000</v>
      </c>
      <c r="N8" s="21" t="s">
        <v>57</v>
      </c>
      <c r="O8" s="22">
        <f>J13</f>
        <v>2740183.9080459769</v>
      </c>
      <c r="P8" s="36"/>
      <c r="Q8" s="21" t="s">
        <v>72</v>
      </c>
      <c r="R8" s="22">
        <v>500000</v>
      </c>
      <c r="S8" s="21" t="s">
        <v>57</v>
      </c>
      <c r="T8" s="22">
        <f>O13</f>
        <v>3669183.333333333</v>
      </c>
      <c r="U8" s="36"/>
      <c r="V8" s="21" t="s">
        <v>72</v>
      </c>
      <c r="W8" s="22">
        <v>500000</v>
      </c>
      <c r="X8" s="21" t="s">
        <v>57</v>
      </c>
      <c r="Y8" s="22">
        <f>T13</f>
        <v>4569565.4663793119</v>
      </c>
      <c r="Z8" s="36"/>
      <c r="AA8" s="21" t="s">
        <v>72</v>
      </c>
      <c r="AB8" s="22">
        <v>500000</v>
      </c>
      <c r="AC8" s="21" t="s">
        <v>57</v>
      </c>
      <c r="AD8" s="22">
        <f>Y13</f>
        <v>5419918.7801291691</v>
      </c>
      <c r="AE8" s="36"/>
      <c r="AF8" s="36"/>
    </row>
    <row r="9" spans="1:32" ht="16.5" x14ac:dyDescent="0.3">
      <c r="A9" s="36"/>
      <c r="B9" s="21" t="s">
        <v>60</v>
      </c>
      <c r="C9" s="42">
        <v>1000000</v>
      </c>
      <c r="D9" s="26"/>
      <c r="E9" s="30"/>
      <c r="F9" s="36"/>
      <c r="G9" s="21" t="s">
        <v>73</v>
      </c>
      <c r="H9" s="20">
        <f>Datos!D8</f>
        <v>16666.666666666668</v>
      </c>
      <c r="I9" s="21" t="s">
        <v>31</v>
      </c>
      <c r="J9" s="20">
        <f>'Estado de Resultados'!B19</f>
        <v>940183.90804597689</v>
      </c>
      <c r="K9" s="36"/>
      <c r="L9" s="21" t="s">
        <v>73</v>
      </c>
      <c r="M9" s="20">
        <f>H9*2</f>
        <v>33333.333333333336</v>
      </c>
      <c r="N9" s="21" t="s">
        <v>31</v>
      </c>
      <c r="O9" s="20">
        <f>'Estado de Resultados'!C19</f>
        <v>928999.42528735602</v>
      </c>
      <c r="P9" s="36"/>
      <c r="Q9" s="21" t="s">
        <v>73</v>
      </c>
      <c r="R9" s="20">
        <f>H9*3</f>
        <v>50000</v>
      </c>
      <c r="S9" s="21" t="s">
        <v>31</v>
      </c>
      <c r="T9" s="20">
        <f>'Estado de Resultados'!D19</f>
        <v>900382.13304597884</v>
      </c>
      <c r="U9" s="36"/>
      <c r="V9" s="21" t="s">
        <v>73</v>
      </c>
      <c r="W9" s="20">
        <f>H9*4</f>
        <v>66666.666666666672</v>
      </c>
      <c r="X9" s="21" t="s">
        <v>31</v>
      </c>
      <c r="Y9" s="20">
        <f>'Estado de Resultados'!E19</f>
        <v>850353.31374985748</v>
      </c>
      <c r="Z9" s="36"/>
      <c r="AA9" s="21" t="s">
        <v>73</v>
      </c>
      <c r="AB9" s="20">
        <f>W9/4*5</f>
        <v>83333.333333333343</v>
      </c>
      <c r="AC9" s="21" t="s">
        <v>31</v>
      </c>
      <c r="AD9" s="20">
        <f>'Estado de Resultados'!F19</f>
        <v>774231.96459948353</v>
      </c>
      <c r="AE9" s="36"/>
      <c r="AF9" s="36"/>
    </row>
    <row r="10" spans="1:32" ht="16.5" x14ac:dyDescent="0.3">
      <c r="A10" s="36"/>
      <c r="B10" s="26"/>
      <c r="C10" s="42"/>
      <c r="D10" s="26"/>
      <c r="E10" s="30"/>
      <c r="F10" s="36"/>
      <c r="G10" s="21" t="s">
        <v>60</v>
      </c>
      <c r="H10" s="22">
        <v>1000000</v>
      </c>
      <c r="I10" s="26"/>
      <c r="J10" s="30"/>
      <c r="K10" s="36"/>
      <c r="L10" s="21" t="s">
        <v>60</v>
      </c>
      <c r="M10" s="22">
        <v>1000000</v>
      </c>
      <c r="N10" s="26"/>
      <c r="O10" s="30"/>
      <c r="P10" s="36"/>
      <c r="Q10" s="21" t="s">
        <v>60</v>
      </c>
      <c r="R10" s="22">
        <v>1000000</v>
      </c>
      <c r="S10" s="26"/>
      <c r="T10" s="30"/>
      <c r="U10" s="36"/>
      <c r="V10" s="21" t="s">
        <v>60</v>
      </c>
      <c r="W10" s="22">
        <v>1000000</v>
      </c>
      <c r="X10" s="26"/>
      <c r="Y10" s="30"/>
      <c r="Z10" s="36"/>
      <c r="AA10" s="21" t="s">
        <v>60</v>
      </c>
      <c r="AB10" s="22">
        <v>1000000</v>
      </c>
      <c r="AC10" s="26"/>
      <c r="AD10" s="30"/>
      <c r="AE10" s="36"/>
      <c r="AF10" s="36"/>
    </row>
    <row r="11" spans="1:32" ht="16.5" x14ac:dyDescent="0.3">
      <c r="A11" s="36"/>
      <c r="B11" s="17" t="s">
        <v>61</v>
      </c>
      <c r="C11" s="42">
        <f>C9+C7+C8</f>
        <v>1600000</v>
      </c>
      <c r="D11" s="26"/>
      <c r="E11" s="30"/>
      <c r="F11" s="36"/>
      <c r="G11" s="21" t="s">
        <v>73</v>
      </c>
      <c r="H11" s="22">
        <f>Datos!D10</f>
        <v>180000</v>
      </c>
      <c r="I11" s="26"/>
      <c r="J11" s="30"/>
      <c r="K11" s="36"/>
      <c r="L11" s="21" t="s">
        <v>73</v>
      </c>
      <c r="M11" s="22">
        <f>H11*2</f>
        <v>360000</v>
      </c>
      <c r="N11" s="26"/>
      <c r="O11" s="30"/>
      <c r="P11" s="36"/>
      <c r="Q11" s="21" t="s">
        <v>73</v>
      </c>
      <c r="R11" s="22">
        <f>H11*3</f>
        <v>540000</v>
      </c>
      <c r="S11" s="26"/>
      <c r="T11" s="30"/>
      <c r="U11" s="36"/>
      <c r="V11" s="21" t="s">
        <v>73</v>
      </c>
      <c r="W11" s="22">
        <f>H11*4</f>
        <v>720000</v>
      </c>
      <c r="X11" s="26"/>
      <c r="Y11" s="30"/>
      <c r="Z11" s="36"/>
      <c r="AA11" s="21" t="s">
        <v>73</v>
      </c>
      <c r="AB11" s="22">
        <f>W11/4*5</f>
        <v>900000</v>
      </c>
      <c r="AC11" s="26"/>
      <c r="AD11" s="30"/>
      <c r="AE11" s="36"/>
      <c r="AF11" s="36"/>
    </row>
    <row r="12" spans="1:32" ht="16.5" x14ac:dyDescent="0.3">
      <c r="A12" s="36"/>
      <c r="B12" s="17" t="s">
        <v>68</v>
      </c>
      <c r="C12" s="22">
        <f>C11+C5</f>
        <v>1800000</v>
      </c>
      <c r="D12" s="24" t="s">
        <v>64</v>
      </c>
      <c r="E12" s="40">
        <f>E8+E5</f>
        <v>1800000</v>
      </c>
      <c r="F12" s="36"/>
      <c r="G12" s="17" t="s">
        <v>61</v>
      </c>
      <c r="H12" s="22">
        <f>H7+H8+H10-H9-H11</f>
        <v>1403333.3333333333</v>
      </c>
      <c r="I12" s="26"/>
      <c r="J12" s="30"/>
      <c r="K12" s="36"/>
      <c r="L12" s="17" t="s">
        <v>61</v>
      </c>
      <c r="M12" s="22">
        <f>M7+M8+M10-M9-M11</f>
        <v>1206666.6666666667</v>
      </c>
      <c r="N12" s="26"/>
      <c r="O12" s="30"/>
      <c r="P12" s="36"/>
      <c r="Q12" s="17" t="s">
        <v>61</v>
      </c>
      <c r="R12" s="22">
        <f>R7+R8+R10-R9-R11</f>
        <v>1010000</v>
      </c>
      <c r="S12" s="26"/>
      <c r="T12" s="30"/>
      <c r="U12" s="36"/>
      <c r="V12" s="17" t="s">
        <v>61</v>
      </c>
      <c r="W12" s="22">
        <f>W7+W8+W10-W9-W11</f>
        <v>813333.33333333326</v>
      </c>
      <c r="X12" s="26"/>
      <c r="Y12" s="30"/>
      <c r="Z12" s="36"/>
      <c r="AA12" s="17" t="s">
        <v>61</v>
      </c>
      <c r="AB12" s="22">
        <f>AB7+AB8+AB10-AB9-AB11</f>
        <v>616666.66666666674</v>
      </c>
      <c r="AC12" s="26"/>
      <c r="AD12" s="30"/>
      <c r="AE12" s="36"/>
      <c r="AF12" s="36"/>
    </row>
    <row r="13" spans="1:32" ht="16.5" x14ac:dyDescent="0.3">
      <c r="A13" s="36"/>
      <c r="B13" s="36"/>
      <c r="C13" s="36"/>
      <c r="D13" s="36"/>
      <c r="E13" s="36"/>
      <c r="F13" s="36"/>
      <c r="G13" s="17" t="s">
        <v>68</v>
      </c>
      <c r="H13" s="22">
        <f>H12+H5</f>
        <v>2740183.9080459769</v>
      </c>
      <c r="I13" s="17" t="s">
        <v>64</v>
      </c>
      <c r="J13" s="22">
        <f>J8+J9</f>
        <v>2740183.9080459769</v>
      </c>
      <c r="K13" s="36"/>
      <c r="L13" s="17" t="s">
        <v>68</v>
      </c>
      <c r="M13" s="22">
        <f>M12+M5</f>
        <v>3669183.333333333</v>
      </c>
      <c r="N13" s="17" t="s">
        <v>64</v>
      </c>
      <c r="O13" s="22">
        <f>O8+O9</f>
        <v>3669183.333333333</v>
      </c>
      <c r="P13" s="36"/>
      <c r="Q13" s="17" t="s">
        <v>68</v>
      </c>
      <c r="R13" s="22">
        <f>R12+R5</f>
        <v>4569565.4663793109</v>
      </c>
      <c r="S13" s="17" t="s">
        <v>64</v>
      </c>
      <c r="T13" s="22">
        <f>T8+T9</f>
        <v>4569565.4663793119</v>
      </c>
      <c r="U13" s="36"/>
      <c r="V13" s="17" t="s">
        <v>68</v>
      </c>
      <c r="W13" s="22">
        <f>W12+W5</f>
        <v>5419918.7801291682</v>
      </c>
      <c r="X13" s="17" t="s">
        <v>64</v>
      </c>
      <c r="Y13" s="22">
        <f>Y8+Y9</f>
        <v>5419918.7801291691</v>
      </c>
      <c r="Z13" s="36"/>
      <c r="AA13" s="17" t="s">
        <v>68</v>
      </c>
      <c r="AB13" s="22">
        <f>AB12+AB5</f>
        <v>6194150.7447286528</v>
      </c>
      <c r="AC13" s="17" t="s">
        <v>64</v>
      </c>
      <c r="AD13" s="22">
        <f>AD8+AD9</f>
        <v>6194150.7447286528</v>
      </c>
      <c r="AE13" s="36"/>
      <c r="AF13" s="36"/>
    </row>
    <row r="14" spans="1:32" x14ac:dyDescent="0.25">
      <c r="A14" s="36"/>
      <c r="B14" s="36"/>
      <c r="C14" s="36"/>
      <c r="D14" s="36"/>
      <c r="E14" s="36"/>
      <c r="F14" s="36"/>
      <c r="G14" s="36"/>
      <c r="H14" s="36"/>
      <c r="I14" s="36"/>
      <c r="J14" s="36"/>
      <c r="K14" s="36"/>
      <c r="L14" s="36"/>
      <c r="M14" s="36"/>
      <c r="N14" s="36"/>
      <c r="O14" s="36"/>
      <c r="P14" s="36"/>
      <c r="Q14" s="36"/>
      <c r="R14" s="36"/>
      <c r="S14" s="36"/>
      <c r="T14" s="36"/>
      <c r="U14" s="36"/>
      <c r="V14" s="36"/>
      <c r="W14" s="36"/>
      <c r="X14" s="36"/>
      <c r="Y14" s="36"/>
      <c r="Z14" s="36"/>
      <c r="AA14" s="36"/>
      <c r="AB14" s="36"/>
      <c r="AC14" s="36"/>
      <c r="AD14" s="36"/>
      <c r="AE14" s="36"/>
      <c r="AF14" s="36"/>
    </row>
    <row r="15" spans="1:32" x14ac:dyDescent="0.25">
      <c r="A15" s="36"/>
      <c r="B15" s="62" t="s">
        <v>84</v>
      </c>
      <c r="C15" s="62"/>
      <c r="D15" s="62"/>
      <c r="E15" s="62"/>
      <c r="F15" s="36"/>
      <c r="G15" s="62" t="s">
        <v>86</v>
      </c>
      <c r="H15" s="62"/>
      <c r="I15" s="62"/>
      <c r="J15" s="62"/>
      <c r="K15" s="36"/>
      <c r="L15" s="62" t="s">
        <v>87</v>
      </c>
      <c r="M15" s="62"/>
      <c r="N15" s="62"/>
      <c r="O15" s="62"/>
      <c r="P15" s="36"/>
      <c r="Q15" s="62" t="s">
        <v>88</v>
      </c>
      <c r="R15" s="62"/>
      <c r="S15" s="62"/>
      <c r="T15" s="62"/>
      <c r="U15" s="36"/>
      <c r="V15" s="62" t="s">
        <v>89</v>
      </c>
      <c r="W15" s="62"/>
      <c r="X15" s="62"/>
      <c r="Y15" s="62"/>
      <c r="Z15" s="36"/>
      <c r="AA15" s="36"/>
      <c r="AB15" s="36"/>
      <c r="AC15" s="36"/>
      <c r="AD15" s="36"/>
      <c r="AE15" s="36"/>
      <c r="AF15" s="36"/>
    </row>
    <row r="16" spans="1:32" ht="16.5" x14ac:dyDescent="0.3">
      <c r="A16" s="36"/>
      <c r="B16" s="17" t="s">
        <v>56</v>
      </c>
      <c r="C16" s="17"/>
      <c r="D16" s="17" t="s">
        <v>66</v>
      </c>
      <c r="E16" s="17"/>
      <c r="F16" s="36"/>
      <c r="G16" s="17" t="s">
        <v>56</v>
      </c>
      <c r="H16" s="17"/>
      <c r="I16" s="17" t="s">
        <v>66</v>
      </c>
      <c r="J16" s="17"/>
      <c r="K16" s="36"/>
      <c r="L16" s="17" t="s">
        <v>56</v>
      </c>
      <c r="M16" s="17"/>
      <c r="N16" s="17" t="s">
        <v>66</v>
      </c>
      <c r="O16" s="17"/>
      <c r="P16" s="36"/>
      <c r="Q16" s="17" t="s">
        <v>56</v>
      </c>
      <c r="R16" s="17"/>
      <c r="S16" s="17" t="s">
        <v>66</v>
      </c>
      <c r="T16" s="17"/>
      <c r="U16" s="36"/>
      <c r="V16" s="17" t="s">
        <v>56</v>
      </c>
      <c r="W16" s="17"/>
      <c r="X16" s="17" t="s">
        <v>66</v>
      </c>
      <c r="Y16" s="17"/>
      <c r="Z16" s="36"/>
      <c r="AA16" s="36"/>
      <c r="AB16" s="36"/>
      <c r="AC16" s="36"/>
      <c r="AD16" s="36"/>
      <c r="AE16" s="36"/>
      <c r="AF16" s="36"/>
    </row>
    <row r="17" spans="1:32" ht="16.5" x14ac:dyDescent="0.3">
      <c r="A17" s="36"/>
      <c r="B17" s="21" t="s">
        <v>69</v>
      </c>
      <c r="C17" s="22">
        <f>AB4+'Métodos de Evaluación'!B10</f>
        <v>5264888.6381468344</v>
      </c>
      <c r="D17" s="26"/>
      <c r="E17" s="26"/>
      <c r="F17" s="36"/>
      <c r="G17" s="21" t="s">
        <v>69</v>
      </c>
      <c r="H17" s="22">
        <f>C18+'Estado de Resultados'!H19+'Estado de Resultados'!H13</f>
        <v>6625441.3961451594</v>
      </c>
      <c r="I17" s="26" t="s">
        <v>83</v>
      </c>
      <c r="J17" s="26"/>
      <c r="K17" s="36"/>
      <c r="L17" s="21" t="s">
        <v>69</v>
      </c>
      <c r="M17" s="22">
        <f>H17+'Estado de Resultados'!I19+'Estado de Resultados'!I13</f>
        <v>7752440.591624843</v>
      </c>
      <c r="N17" s="26" t="s">
        <v>83</v>
      </c>
      <c r="O17" s="26"/>
      <c r="P17" s="36"/>
      <c r="Q17" s="21" t="s">
        <v>69</v>
      </c>
      <c r="R17" s="22">
        <f>M17+'Estado de Resultados'!J19+'Estado de Resultados'!J13</f>
        <v>9283621.6667217519</v>
      </c>
      <c r="S17" s="26" t="s">
        <v>83</v>
      </c>
      <c r="T17" s="26"/>
      <c r="U17" s="36"/>
      <c r="V17" s="21" t="s">
        <v>69</v>
      </c>
      <c r="W17" s="22">
        <f>R17+'Estado de Resultados'!K19+'Estado de Resultados'!K13</f>
        <v>11314264.10207816</v>
      </c>
      <c r="X17" s="26" t="s">
        <v>83</v>
      </c>
      <c r="Y17" s="26"/>
      <c r="Z17" s="36"/>
      <c r="AA17" s="36"/>
      <c r="AB17" s="36"/>
      <c r="AC17" s="36"/>
      <c r="AD17" s="36"/>
      <c r="AE17" s="36"/>
      <c r="AF17" s="36"/>
    </row>
    <row r="18" spans="1:32" ht="16.5" x14ac:dyDescent="0.3">
      <c r="A18" s="36"/>
      <c r="B18" s="17" t="s">
        <v>58</v>
      </c>
      <c r="C18" s="22">
        <f>C17</f>
        <v>5264888.6381468344</v>
      </c>
      <c r="D18" s="17" t="s">
        <v>65</v>
      </c>
      <c r="E18" s="22">
        <f>E17</f>
        <v>0</v>
      </c>
      <c r="F18" s="36"/>
      <c r="G18" s="17" t="s">
        <v>58</v>
      </c>
      <c r="H18" s="22">
        <f>H17</f>
        <v>6625441.3961451594</v>
      </c>
      <c r="I18" s="17" t="s">
        <v>65</v>
      </c>
      <c r="J18" s="22">
        <f>J17</f>
        <v>0</v>
      </c>
      <c r="K18" s="36"/>
      <c r="L18" s="17" t="s">
        <v>58</v>
      </c>
      <c r="M18" s="22">
        <f>M17</f>
        <v>7752440.591624843</v>
      </c>
      <c r="N18" s="17" t="s">
        <v>65</v>
      </c>
      <c r="O18" s="22">
        <f>O17</f>
        <v>0</v>
      </c>
      <c r="P18" s="36"/>
      <c r="Q18" s="17" t="s">
        <v>58</v>
      </c>
      <c r="R18" s="22">
        <f>R17</f>
        <v>9283621.6667217519</v>
      </c>
      <c r="S18" s="17" t="s">
        <v>65</v>
      </c>
      <c r="T18" s="22">
        <f>T17</f>
        <v>0</v>
      </c>
      <c r="U18" s="36"/>
      <c r="V18" s="17" t="s">
        <v>58</v>
      </c>
      <c r="W18" s="22">
        <f>W17</f>
        <v>11314264.10207816</v>
      </c>
      <c r="X18" s="17" t="s">
        <v>65</v>
      </c>
      <c r="Y18" s="22">
        <f>Y17</f>
        <v>0</v>
      </c>
      <c r="Z18" s="36"/>
      <c r="AA18" s="36"/>
      <c r="AB18" s="36"/>
      <c r="AC18" s="36"/>
      <c r="AD18" s="36"/>
      <c r="AE18" s="36"/>
      <c r="AF18" s="36"/>
    </row>
    <row r="19" spans="1:32" ht="16.5" x14ac:dyDescent="0.3">
      <c r="A19" s="36"/>
      <c r="B19" s="17" t="s">
        <v>59</v>
      </c>
      <c r="C19" s="30"/>
      <c r="D19" s="26"/>
      <c r="E19" s="30"/>
      <c r="F19" s="36"/>
      <c r="G19" s="17" t="s">
        <v>59</v>
      </c>
      <c r="H19" s="30"/>
      <c r="I19" s="26"/>
      <c r="J19" s="30"/>
      <c r="K19" s="36"/>
      <c r="L19" s="17" t="s">
        <v>59</v>
      </c>
      <c r="M19" s="30"/>
      <c r="N19" s="26"/>
      <c r="O19" s="30"/>
      <c r="P19" s="36"/>
      <c r="Q19" s="17" t="s">
        <v>59</v>
      </c>
      <c r="R19" s="30"/>
      <c r="S19" s="26"/>
      <c r="T19" s="30"/>
      <c r="U19" s="36"/>
      <c r="V19" s="17" t="s">
        <v>59</v>
      </c>
      <c r="W19" s="30"/>
      <c r="X19" s="26"/>
      <c r="Y19" s="30"/>
      <c r="Z19" s="36"/>
      <c r="AA19" s="36"/>
      <c r="AB19" s="36"/>
      <c r="AC19" s="36"/>
      <c r="AD19" s="36"/>
      <c r="AE19" s="36"/>
      <c r="AF19" s="36"/>
    </row>
    <row r="20" spans="1:32" ht="16.5" x14ac:dyDescent="0.3">
      <c r="A20" s="36"/>
      <c r="B20" s="21" t="s">
        <v>2</v>
      </c>
      <c r="C20" s="22">
        <v>100000</v>
      </c>
      <c r="D20" s="17" t="s">
        <v>67</v>
      </c>
      <c r="E20" s="30"/>
      <c r="F20" s="36"/>
      <c r="G20" s="21" t="s">
        <v>2</v>
      </c>
      <c r="H20" s="22">
        <v>100000</v>
      </c>
      <c r="I20" s="17" t="s">
        <v>67</v>
      </c>
      <c r="J20" s="30"/>
      <c r="K20" s="36"/>
      <c r="L20" s="21" t="s">
        <v>2</v>
      </c>
      <c r="M20" s="22">
        <v>100000</v>
      </c>
      <c r="N20" s="17" t="s">
        <v>67</v>
      </c>
      <c r="O20" s="30"/>
      <c r="P20" s="36"/>
      <c r="Q20" s="21" t="s">
        <v>2</v>
      </c>
      <c r="R20" s="22">
        <v>100000</v>
      </c>
      <c r="S20" s="17" t="s">
        <v>67</v>
      </c>
      <c r="T20" s="30"/>
      <c r="U20" s="36"/>
      <c r="V20" s="21" t="s">
        <v>2</v>
      </c>
      <c r="W20" s="22">
        <v>100000</v>
      </c>
      <c r="X20" s="17" t="s">
        <v>67</v>
      </c>
      <c r="Y20" s="30"/>
      <c r="Z20" s="36"/>
      <c r="AA20" s="36"/>
      <c r="AB20" s="36"/>
      <c r="AC20" s="36"/>
      <c r="AD20" s="36"/>
      <c r="AE20" s="36"/>
      <c r="AF20" s="36"/>
    </row>
    <row r="21" spans="1:32" ht="16.5" x14ac:dyDescent="0.3">
      <c r="A21" s="36"/>
      <c r="B21" s="21" t="s">
        <v>72</v>
      </c>
      <c r="C21" s="22">
        <v>500000</v>
      </c>
      <c r="D21" s="21" t="s">
        <v>57</v>
      </c>
      <c r="E21" s="22">
        <f>AD13</f>
        <v>6194150.7447286528</v>
      </c>
      <c r="F21" s="36"/>
      <c r="G21" s="21" t="s">
        <v>72</v>
      </c>
      <c r="H21" s="22">
        <v>500000</v>
      </c>
      <c r="I21" s="21" t="s">
        <v>57</v>
      </c>
      <c r="J21" s="22">
        <f>E26</f>
        <v>6584888.6381468354</v>
      </c>
      <c r="K21" s="36"/>
      <c r="L21" s="21" t="s">
        <v>72</v>
      </c>
      <c r="M21" s="22">
        <v>500000</v>
      </c>
      <c r="N21" s="21" t="s">
        <v>57</v>
      </c>
      <c r="O21" s="22">
        <f>J26</f>
        <v>7748774.7294784933</v>
      </c>
      <c r="P21" s="36"/>
      <c r="Q21" s="21" t="s">
        <v>72</v>
      </c>
      <c r="R21" s="22">
        <v>500000</v>
      </c>
      <c r="S21" s="21" t="s">
        <v>57</v>
      </c>
      <c r="T21" s="22">
        <f>O26</f>
        <v>8679107.2582915109</v>
      </c>
      <c r="U21" s="36"/>
      <c r="V21" s="21" t="s">
        <v>72</v>
      </c>
      <c r="W21" s="22">
        <v>500000</v>
      </c>
      <c r="X21" s="21" t="s">
        <v>57</v>
      </c>
      <c r="Y21" s="22">
        <f>T26</f>
        <v>10013621.666721754</v>
      </c>
      <c r="Z21" s="36"/>
      <c r="AA21" s="36"/>
      <c r="AB21" s="36"/>
      <c r="AC21" s="36"/>
      <c r="AD21" s="36"/>
      <c r="AE21" s="36"/>
      <c r="AF21" s="36"/>
    </row>
    <row r="22" spans="1:32" ht="16.5" x14ac:dyDescent="0.3">
      <c r="A22" s="36"/>
      <c r="B22" s="21" t="s">
        <v>73</v>
      </c>
      <c r="C22" s="20">
        <f>H9*6</f>
        <v>100000</v>
      </c>
      <c r="D22" s="21" t="s">
        <v>31</v>
      </c>
      <c r="E22" s="20">
        <f>'Estado de Resultados'!G19</f>
        <v>390737.8934181825</v>
      </c>
      <c r="F22" s="36"/>
      <c r="G22" s="21" t="s">
        <v>73</v>
      </c>
      <c r="H22" s="20">
        <f>$H$9*7</f>
        <v>116666.66666666667</v>
      </c>
      <c r="I22" s="21" t="s">
        <v>31</v>
      </c>
      <c r="J22" s="20">
        <f>'Estado de Resultados'!H19</f>
        <v>1163886.091331658</v>
      </c>
      <c r="K22" s="36"/>
      <c r="L22" s="21" t="s">
        <v>73</v>
      </c>
      <c r="M22" s="20">
        <f>$H$9*8</f>
        <v>133333.33333333334</v>
      </c>
      <c r="N22" s="21" t="s">
        <v>31</v>
      </c>
      <c r="O22" s="20">
        <f>'Estado de Resultados'!I19</f>
        <v>930332.52881301672</v>
      </c>
      <c r="P22" s="36"/>
      <c r="Q22" s="21" t="s">
        <v>73</v>
      </c>
      <c r="R22" s="20">
        <f>$H$9*9</f>
        <v>150000</v>
      </c>
      <c r="S22" s="21" t="s">
        <v>31</v>
      </c>
      <c r="T22" s="20">
        <f>'Estado de Resultados'!J19</f>
        <v>1334514.4084302424</v>
      </c>
      <c r="U22" s="36"/>
      <c r="V22" s="21" t="s">
        <v>73</v>
      </c>
      <c r="W22" s="20">
        <f>$H$9*10</f>
        <v>166666.66666666669</v>
      </c>
      <c r="X22" s="21" t="s">
        <v>31</v>
      </c>
      <c r="Y22" s="20">
        <f>'Estado de Resultados'!K19</f>
        <v>1833975.7686897414</v>
      </c>
      <c r="Z22" s="36"/>
      <c r="AA22" s="36"/>
      <c r="AB22" s="36"/>
      <c r="AC22" s="36"/>
      <c r="AD22" s="36"/>
      <c r="AE22" s="36"/>
      <c r="AF22" s="36"/>
    </row>
    <row r="23" spans="1:32" ht="16.5" x14ac:dyDescent="0.3">
      <c r="A23" s="36"/>
      <c r="B23" s="21" t="s">
        <v>60</v>
      </c>
      <c r="C23" s="22">
        <v>1000000</v>
      </c>
      <c r="D23" s="26"/>
      <c r="E23" s="30"/>
      <c r="F23" s="36"/>
      <c r="G23" s="21" t="s">
        <v>60</v>
      </c>
      <c r="H23" s="22">
        <v>1000000</v>
      </c>
      <c r="I23" s="26"/>
      <c r="J23" s="30"/>
      <c r="K23" s="36"/>
      <c r="L23" s="21" t="s">
        <v>60</v>
      </c>
      <c r="M23" s="22">
        <v>1000000</v>
      </c>
      <c r="N23" s="26"/>
      <c r="O23" s="30"/>
      <c r="P23" s="36"/>
      <c r="Q23" s="21" t="s">
        <v>60</v>
      </c>
      <c r="R23" s="22">
        <v>1000000</v>
      </c>
      <c r="S23" s="26"/>
      <c r="T23" s="30"/>
      <c r="U23" s="36"/>
      <c r="V23" s="21" t="s">
        <v>60</v>
      </c>
      <c r="W23" s="22">
        <v>1000000</v>
      </c>
      <c r="X23" s="26"/>
      <c r="Y23" s="30"/>
      <c r="Z23" s="36"/>
      <c r="AA23" s="36"/>
      <c r="AB23" s="36"/>
      <c r="AC23" s="36"/>
      <c r="AD23" s="36"/>
      <c r="AE23" s="36"/>
      <c r="AF23" s="36"/>
    </row>
    <row r="24" spans="1:32" ht="16.5" x14ac:dyDescent="0.3">
      <c r="A24" s="36"/>
      <c r="B24" s="21" t="s">
        <v>73</v>
      </c>
      <c r="C24" s="22">
        <v>180000</v>
      </c>
      <c r="D24" s="26"/>
      <c r="E24" s="30"/>
      <c r="F24" s="36"/>
      <c r="G24" s="21" t="s">
        <v>73</v>
      </c>
      <c r="H24" s="22">
        <v>360000</v>
      </c>
      <c r="I24" s="26"/>
      <c r="J24" s="39"/>
      <c r="K24" s="36"/>
      <c r="L24" s="21" t="s">
        <v>73</v>
      </c>
      <c r="M24" s="22">
        <f>C24*3</f>
        <v>540000</v>
      </c>
      <c r="N24" s="26"/>
      <c r="O24" s="30"/>
      <c r="P24" s="36"/>
      <c r="Q24" s="21" t="s">
        <v>73</v>
      </c>
      <c r="R24" s="22">
        <f>C24*4</f>
        <v>720000</v>
      </c>
      <c r="S24" s="26"/>
      <c r="T24" s="30"/>
      <c r="U24" s="36"/>
      <c r="V24" s="21" t="s">
        <v>73</v>
      </c>
      <c r="W24" s="22">
        <f>C24*5</f>
        <v>900000</v>
      </c>
      <c r="X24" s="26"/>
      <c r="Y24" s="30"/>
      <c r="Z24" s="36"/>
      <c r="AA24" s="36"/>
      <c r="AB24" s="36"/>
      <c r="AC24" s="36"/>
      <c r="AD24" s="36"/>
      <c r="AE24" s="36"/>
      <c r="AF24" s="36"/>
    </row>
    <row r="25" spans="1:32" ht="16.5" x14ac:dyDescent="0.3">
      <c r="A25" s="36"/>
      <c r="B25" s="17" t="s">
        <v>61</v>
      </c>
      <c r="C25" s="22">
        <f>C20+C21+C23-C22-C24</f>
        <v>1320000</v>
      </c>
      <c r="D25" s="26"/>
      <c r="E25" s="30"/>
      <c r="F25" s="36"/>
      <c r="G25" s="17" t="s">
        <v>61</v>
      </c>
      <c r="H25" s="22">
        <f>H20+H21+H23-H22-H24</f>
        <v>1123333.3333333333</v>
      </c>
      <c r="I25" s="38"/>
      <c r="J25" s="41"/>
      <c r="K25" s="36"/>
      <c r="L25" s="23" t="s">
        <v>61</v>
      </c>
      <c r="M25" s="22">
        <f>M20+M21+M23-M22-M24</f>
        <v>926666.66666666674</v>
      </c>
      <c r="N25" s="26"/>
      <c r="O25" s="30"/>
      <c r="P25" s="36"/>
      <c r="Q25" s="17" t="s">
        <v>61</v>
      </c>
      <c r="R25" s="22">
        <f>R20+R21+R23-R22-R24</f>
        <v>730000</v>
      </c>
      <c r="S25" s="26"/>
      <c r="T25" s="30"/>
      <c r="U25" s="36"/>
      <c r="V25" s="17" t="s">
        <v>61</v>
      </c>
      <c r="W25" s="22">
        <f>W20+W21+W23-W22-W24</f>
        <v>533333.33333333326</v>
      </c>
      <c r="X25" s="26"/>
      <c r="Y25" s="30"/>
      <c r="Z25" s="36"/>
      <c r="AA25" s="36"/>
      <c r="AB25" s="36"/>
      <c r="AC25" s="36"/>
      <c r="AD25" s="36"/>
      <c r="AE25" s="36"/>
      <c r="AF25" s="36"/>
    </row>
    <row r="26" spans="1:32" ht="16.5" x14ac:dyDescent="0.3">
      <c r="A26" s="36"/>
      <c r="B26" s="17" t="s">
        <v>68</v>
      </c>
      <c r="C26" s="22">
        <f>C25+C18</f>
        <v>6584888.6381468344</v>
      </c>
      <c r="D26" s="17" t="s">
        <v>64</v>
      </c>
      <c r="E26" s="22">
        <f>E18+E21+E22</f>
        <v>6584888.6381468354</v>
      </c>
      <c r="F26" s="36"/>
      <c r="G26" s="17" t="s">
        <v>68</v>
      </c>
      <c r="H26" s="22">
        <f>H25+H18</f>
        <v>7748774.7294784924</v>
      </c>
      <c r="I26" s="17" t="s">
        <v>64</v>
      </c>
      <c r="J26" s="22">
        <f>J18+J21+J22</f>
        <v>7748774.7294784933</v>
      </c>
      <c r="K26" s="36"/>
      <c r="L26" s="17" t="s">
        <v>68</v>
      </c>
      <c r="M26" s="22">
        <f>M25+M18</f>
        <v>8679107.258291509</v>
      </c>
      <c r="N26" s="17" t="s">
        <v>64</v>
      </c>
      <c r="O26" s="22">
        <f>O18+O21+O22</f>
        <v>8679107.2582915109</v>
      </c>
      <c r="P26" s="36"/>
      <c r="Q26" s="17" t="s">
        <v>68</v>
      </c>
      <c r="R26" s="22">
        <f>R25+R18</f>
        <v>10013621.666721752</v>
      </c>
      <c r="S26" s="17" t="s">
        <v>64</v>
      </c>
      <c r="T26" s="22">
        <f>T18+T21+T22</f>
        <v>10013621.666721754</v>
      </c>
      <c r="U26" s="36"/>
      <c r="V26" s="17" t="s">
        <v>68</v>
      </c>
      <c r="W26" s="22">
        <f>W25+W18</f>
        <v>11847597.435411494</v>
      </c>
      <c r="X26" s="17" t="s">
        <v>64</v>
      </c>
      <c r="Y26" s="22">
        <f>Y18+Y21+Y22</f>
        <v>11847597.435411494</v>
      </c>
      <c r="Z26" s="36"/>
      <c r="AA26" s="36"/>
      <c r="AB26" s="36"/>
      <c r="AC26" s="36"/>
      <c r="AD26" s="36"/>
      <c r="AE26" s="36"/>
      <c r="AF26" s="36"/>
    </row>
    <row r="27" spans="1:32" x14ac:dyDescent="0.25">
      <c r="A27" s="36"/>
      <c r="B27" s="36"/>
      <c r="C27" s="36"/>
      <c r="D27" s="36"/>
      <c r="E27" s="36"/>
      <c r="F27" s="36"/>
      <c r="G27" s="36"/>
      <c r="H27" s="36"/>
      <c r="I27" s="36"/>
      <c r="J27" s="36"/>
      <c r="K27" s="36"/>
      <c r="L27" s="36"/>
      <c r="M27" s="36"/>
      <c r="N27" s="36"/>
      <c r="O27" s="36"/>
      <c r="P27" s="36"/>
      <c r="Q27" s="36"/>
      <c r="R27" s="36"/>
      <c r="S27" s="36"/>
      <c r="T27" s="36"/>
      <c r="U27" s="36"/>
      <c r="V27" s="36"/>
      <c r="W27" s="36"/>
      <c r="X27" s="36"/>
      <c r="Y27" s="36"/>
      <c r="Z27" s="36"/>
      <c r="AA27" s="36"/>
      <c r="AB27" s="36"/>
      <c r="AC27" s="36"/>
      <c r="AD27" s="36"/>
      <c r="AE27" s="36"/>
      <c r="AF27" s="36"/>
    </row>
    <row r="28" spans="1:32" x14ac:dyDescent="0.25">
      <c r="C28" s="1"/>
      <c r="I28" s="1"/>
    </row>
    <row r="29" spans="1:32" x14ac:dyDescent="0.25">
      <c r="X29" s="7"/>
    </row>
  </sheetData>
  <mergeCells count="11">
    <mergeCell ref="AA2:AD2"/>
    <mergeCell ref="B15:E15"/>
    <mergeCell ref="G15:J15"/>
    <mergeCell ref="B2:E2"/>
    <mergeCell ref="G2:J2"/>
    <mergeCell ref="L2:O2"/>
    <mergeCell ref="Q2:T2"/>
    <mergeCell ref="V2:Y2"/>
    <mergeCell ref="L15:O15"/>
    <mergeCell ref="Q15:T15"/>
    <mergeCell ref="V15:Y1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6"/>
  <sheetViews>
    <sheetView workbookViewId="0">
      <selection activeCell="D9" sqref="D9"/>
    </sheetView>
  </sheetViews>
  <sheetFormatPr baseColWidth="10" defaultRowHeight="15" x14ac:dyDescent="0.25"/>
  <cols>
    <col min="1" max="1" width="11.5703125" bestFit="1" customWidth="1"/>
    <col min="2" max="2" width="30.28515625" bestFit="1" customWidth="1"/>
    <col min="3" max="3" width="11.5703125" bestFit="1" customWidth="1"/>
    <col min="4" max="4" width="17.85546875" bestFit="1" customWidth="1"/>
    <col min="5" max="5" width="11.5703125" bestFit="1" customWidth="1"/>
    <col min="6" max="6" width="18.28515625" bestFit="1" customWidth="1"/>
    <col min="7" max="7" width="20.85546875" bestFit="1" customWidth="1"/>
    <col min="8" max="16" width="15.5703125" bestFit="1" customWidth="1"/>
  </cols>
  <sheetData>
    <row r="1" spans="1:17" x14ac:dyDescent="0.25">
      <c r="A1" s="36"/>
      <c r="B1" s="36"/>
      <c r="C1" s="36"/>
      <c r="D1" s="36"/>
      <c r="E1" s="36"/>
      <c r="F1" s="36"/>
      <c r="G1" s="36"/>
      <c r="H1" s="36"/>
      <c r="I1" s="36"/>
      <c r="J1" s="36"/>
      <c r="K1" s="36"/>
      <c r="L1" s="36"/>
      <c r="M1" s="36"/>
      <c r="N1" s="36"/>
      <c r="O1" s="36"/>
      <c r="P1" s="36"/>
      <c r="Q1" s="36"/>
    </row>
    <row r="2" spans="1:17" ht="16.5" x14ac:dyDescent="0.3">
      <c r="A2" s="36"/>
      <c r="B2" s="17" t="s">
        <v>34</v>
      </c>
      <c r="C2" s="50">
        <v>0.45</v>
      </c>
      <c r="D2" s="51" t="s">
        <v>49</v>
      </c>
      <c r="E2" s="51">
        <v>10</v>
      </c>
      <c r="F2" s="51" t="s">
        <v>5</v>
      </c>
      <c r="G2" s="36"/>
      <c r="H2" s="36"/>
      <c r="I2" s="36"/>
      <c r="J2" s="36"/>
      <c r="K2" s="36"/>
      <c r="L2" s="36"/>
      <c r="M2" s="36"/>
      <c r="N2" s="36"/>
      <c r="O2" s="36"/>
      <c r="P2" s="36"/>
      <c r="Q2" s="36"/>
    </row>
    <row r="3" spans="1:17" ht="16.5" x14ac:dyDescent="0.3">
      <c r="A3" s="46" t="s">
        <v>35</v>
      </c>
      <c r="B3" s="47" t="s">
        <v>36</v>
      </c>
      <c r="C3" s="36"/>
      <c r="D3" s="36"/>
      <c r="E3" s="36"/>
      <c r="F3" s="36"/>
      <c r="G3" s="36"/>
      <c r="H3" s="36"/>
      <c r="I3" s="36"/>
      <c r="J3" s="36"/>
      <c r="K3" s="36"/>
      <c r="L3" s="36"/>
      <c r="M3" s="36"/>
      <c r="N3" s="36"/>
      <c r="O3" s="36"/>
      <c r="P3" s="36"/>
      <c r="Q3" s="36"/>
    </row>
    <row r="4" spans="1:17" ht="16.5" x14ac:dyDescent="0.3">
      <c r="A4" s="46">
        <v>2016</v>
      </c>
      <c r="B4" s="22">
        <v>-1800000</v>
      </c>
      <c r="C4" s="36"/>
      <c r="D4" s="36"/>
      <c r="E4" s="36"/>
      <c r="F4" s="63" t="s">
        <v>41</v>
      </c>
      <c r="G4" s="63"/>
      <c r="H4" s="63"/>
      <c r="I4" s="63"/>
      <c r="J4" s="36"/>
      <c r="K4" s="36"/>
      <c r="L4" s="36"/>
      <c r="M4" s="36"/>
      <c r="N4" s="36"/>
      <c r="O4" s="36"/>
      <c r="P4" s="36"/>
      <c r="Q4" s="36"/>
    </row>
    <row r="5" spans="1:17" ht="16.5" x14ac:dyDescent="0.3">
      <c r="A5" s="46">
        <v>2017</v>
      </c>
      <c r="B5" s="48">
        <f>'Estado de Resultados'!B19+'Estado de Resultados'!B13</f>
        <v>1136850.5747126436</v>
      </c>
      <c r="C5" s="36"/>
      <c r="D5" s="36"/>
      <c r="E5" s="36"/>
      <c r="F5" s="46" t="s">
        <v>35</v>
      </c>
      <c r="G5" s="46">
        <v>2017</v>
      </c>
      <c r="H5" s="46">
        <v>2018</v>
      </c>
      <c r="I5" s="46">
        <v>2019</v>
      </c>
      <c r="J5" s="46">
        <v>2020</v>
      </c>
      <c r="K5" s="46">
        <v>2021</v>
      </c>
      <c r="L5" s="46">
        <v>2022</v>
      </c>
      <c r="M5" s="46">
        <v>2023</v>
      </c>
      <c r="N5" s="46">
        <v>2024</v>
      </c>
      <c r="O5" s="46">
        <v>2025</v>
      </c>
      <c r="P5" s="46">
        <v>2026</v>
      </c>
      <c r="Q5" s="36"/>
    </row>
    <row r="6" spans="1:17" ht="16.5" x14ac:dyDescent="0.3">
      <c r="A6" s="46">
        <v>2018</v>
      </c>
      <c r="B6" s="49">
        <f>'Estado de Resultados'!C19+'Estado de Resultados'!C13</f>
        <v>1125666.0919540226</v>
      </c>
      <c r="C6" s="36"/>
      <c r="D6" s="36"/>
      <c r="E6" s="36"/>
      <c r="F6" s="46" t="s">
        <v>36</v>
      </c>
      <c r="G6" s="48">
        <f>B5</f>
        <v>1136850.5747126436</v>
      </c>
      <c r="H6" s="48">
        <f>B6</f>
        <v>1125666.0919540226</v>
      </c>
      <c r="I6" s="48">
        <f>B7</f>
        <v>1097048.7997126456</v>
      </c>
      <c r="J6" s="48">
        <f>B8</f>
        <v>1047019.9804165241</v>
      </c>
      <c r="K6" s="48">
        <f>B9</f>
        <v>970898.63126615016</v>
      </c>
      <c r="L6" s="48">
        <f>B10</f>
        <v>-312595.43991515087</v>
      </c>
      <c r="M6" s="48">
        <f>B11</f>
        <v>1360552.7579983247</v>
      </c>
      <c r="N6" s="48">
        <f>B12</f>
        <v>1126999.1954796833</v>
      </c>
      <c r="O6" s="48">
        <f>B13</f>
        <v>1531181.0750969092</v>
      </c>
      <c r="P6" s="48">
        <f>B14</f>
        <v>2030642.4353564081</v>
      </c>
      <c r="Q6" s="36"/>
    </row>
    <row r="7" spans="1:17" ht="16.5" x14ac:dyDescent="0.3">
      <c r="A7" s="46">
        <v>2019</v>
      </c>
      <c r="B7" s="49">
        <f>'Estado de Resultados'!D19+'Estado de Resultados'!D13</f>
        <v>1097048.7997126456</v>
      </c>
      <c r="C7" s="36"/>
      <c r="D7" s="36"/>
      <c r="E7" s="36"/>
      <c r="F7" s="46" t="s">
        <v>37</v>
      </c>
      <c r="G7" s="47">
        <v>0</v>
      </c>
      <c r="H7" s="48">
        <f t="shared" ref="H7:P7" si="0">G7+G6</f>
        <v>1136850.5747126436</v>
      </c>
      <c r="I7" s="48">
        <f t="shared" si="0"/>
        <v>2262516.666666666</v>
      </c>
      <c r="J7" s="48">
        <f t="shared" si="0"/>
        <v>3359565.4663793119</v>
      </c>
      <c r="K7" s="48">
        <f t="shared" si="0"/>
        <v>4406585.4467958361</v>
      </c>
      <c r="L7" s="48">
        <f t="shared" si="0"/>
        <v>5377484.0780619867</v>
      </c>
      <c r="M7" s="48">
        <f t="shared" si="0"/>
        <v>5064888.6381468363</v>
      </c>
      <c r="N7" s="48">
        <f t="shared" si="0"/>
        <v>6425441.3961451612</v>
      </c>
      <c r="O7" s="48">
        <f t="shared" si="0"/>
        <v>7552440.5916248448</v>
      </c>
      <c r="P7" s="48">
        <f t="shared" si="0"/>
        <v>9083621.6667217538</v>
      </c>
      <c r="Q7" s="36"/>
    </row>
    <row r="8" spans="1:17" ht="16.5" x14ac:dyDescent="0.3">
      <c r="A8" s="46">
        <v>2020</v>
      </c>
      <c r="B8" s="49">
        <f>'Estado de Resultados'!E19+'Estado de Resultados'!E13</f>
        <v>1047019.9804165241</v>
      </c>
      <c r="C8" s="36"/>
      <c r="D8" s="36"/>
      <c r="E8" s="36"/>
      <c r="F8" s="36"/>
      <c r="G8" s="36"/>
      <c r="H8" s="36"/>
      <c r="I8" s="36"/>
      <c r="J8" s="36"/>
      <c r="K8" s="36"/>
      <c r="L8" s="36"/>
      <c r="M8" s="36"/>
      <c r="N8" s="36"/>
      <c r="O8" s="36"/>
      <c r="P8" s="36"/>
      <c r="Q8" s="36"/>
    </row>
    <row r="9" spans="1:17" ht="16.5" x14ac:dyDescent="0.3">
      <c r="A9" s="46">
        <v>2021</v>
      </c>
      <c r="B9" s="49">
        <f>'Estado de Resultados'!F19+'Estado de Resultados'!F13</f>
        <v>970898.63126615016</v>
      </c>
      <c r="C9" s="36"/>
      <c r="D9" s="36"/>
      <c r="E9" s="36"/>
      <c r="F9" s="36"/>
      <c r="G9" s="17" t="s">
        <v>39</v>
      </c>
      <c r="H9" s="17" t="s">
        <v>40</v>
      </c>
      <c r="I9" s="17" t="s">
        <v>85</v>
      </c>
      <c r="J9" s="36"/>
      <c r="K9" s="36"/>
      <c r="L9" s="36"/>
      <c r="M9" s="36"/>
      <c r="N9" s="36"/>
      <c r="O9" s="36"/>
      <c r="P9" s="36"/>
      <c r="Q9" s="36"/>
    </row>
    <row r="10" spans="1:17" ht="16.5" x14ac:dyDescent="0.3">
      <c r="A10" s="46">
        <v>2022</v>
      </c>
      <c r="B10" s="49">
        <f>'Estado de Resultados'!G19+'Estado de Resultados'!G13-900000</f>
        <v>-312595.43991515087</v>
      </c>
      <c r="C10" s="36"/>
      <c r="D10" s="36"/>
      <c r="E10" s="36"/>
      <c r="F10" s="46" t="s">
        <v>45</v>
      </c>
      <c r="G10" s="18">
        <f>(G7-B4)/H6</f>
        <v>1.599053229786298</v>
      </c>
      <c r="H10" s="18">
        <f>(G10-1)*12</f>
        <v>7.1886387574355766</v>
      </c>
      <c r="I10" s="21">
        <f>(H10-7)*30</f>
        <v>5.659162723067297</v>
      </c>
      <c r="J10" s="36"/>
      <c r="K10" s="36"/>
      <c r="L10" s="36"/>
      <c r="M10" s="36"/>
      <c r="N10" s="36"/>
      <c r="O10" s="36"/>
      <c r="P10" s="36"/>
      <c r="Q10" s="36"/>
    </row>
    <row r="11" spans="1:17" ht="16.5" x14ac:dyDescent="0.3">
      <c r="A11" s="46">
        <v>2023</v>
      </c>
      <c r="B11" s="49">
        <f>'Estado de Resultados'!H19+'Estado de Resultados'!H13</f>
        <v>1360552.7579983247</v>
      </c>
      <c r="C11" s="36"/>
      <c r="D11" s="36"/>
      <c r="E11" s="36"/>
      <c r="F11" s="36"/>
      <c r="G11" s="36"/>
      <c r="H11" s="36"/>
      <c r="I11" s="36"/>
      <c r="J11" s="36"/>
      <c r="K11" s="36"/>
      <c r="L11" s="36"/>
      <c r="M11" s="36"/>
      <c r="N11" s="36"/>
      <c r="O11" s="36"/>
      <c r="P11" s="36"/>
      <c r="Q11" s="36"/>
    </row>
    <row r="12" spans="1:17" ht="16.5" x14ac:dyDescent="0.3">
      <c r="A12" s="46">
        <v>2024</v>
      </c>
      <c r="B12" s="49">
        <f>'Estado de Resultados'!I19+'Estado de Resultados'!I13</f>
        <v>1126999.1954796833</v>
      </c>
      <c r="C12" s="36"/>
      <c r="D12" s="36"/>
      <c r="E12" s="36"/>
      <c r="F12" s="64" t="s">
        <v>42</v>
      </c>
      <c r="G12" s="64"/>
      <c r="H12" s="64"/>
      <c r="I12" s="64"/>
      <c r="J12" s="36"/>
      <c r="K12" s="36"/>
      <c r="L12" s="36"/>
      <c r="M12" s="36"/>
      <c r="N12" s="36"/>
      <c r="O12" s="36"/>
      <c r="P12" s="36"/>
      <c r="Q12" s="36"/>
    </row>
    <row r="13" spans="1:17" ht="16.5" x14ac:dyDescent="0.3">
      <c r="A13" s="46">
        <v>2025</v>
      </c>
      <c r="B13" s="49">
        <f>'Estado de Resultados'!J19+'Estado de Resultados'!J13</f>
        <v>1531181.0750969092</v>
      </c>
      <c r="C13" s="36"/>
      <c r="D13" s="36"/>
      <c r="E13" s="36"/>
      <c r="F13" s="17" t="s">
        <v>35</v>
      </c>
      <c r="G13" s="17">
        <v>2017</v>
      </c>
      <c r="H13" s="17">
        <v>2018</v>
      </c>
      <c r="I13" s="17">
        <v>2019</v>
      </c>
      <c r="J13" s="17">
        <v>2020</v>
      </c>
      <c r="K13" s="17">
        <v>2021</v>
      </c>
      <c r="L13" s="17">
        <v>2022</v>
      </c>
      <c r="M13" s="17">
        <v>2023</v>
      </c>
      <c r="N13" s="17">
        <v>2024</v>
      </c>
      <c r="O13" s="17">
        <v>2025</v>
      </c>
      <c r="P13" s="17">
        <v>2026</v>
      </c>
      <c r="Q13" s="36"/>
    </row>
    <row r="14" spans="1:17" ht="16.5" x14ac:dyDescent="0.3">
      <c r="A14" s="46">
        <v>2026</v>
      </c>
      <c r="B14" s="49">
        <f>'Estado de Resultados'!K19+'Estado de Resultados'!K13</f>
        <v>2030642.4353564081</v>
      </c>
      <c r="C14" s="36"/>
      <c r="D14" s="36"/>
      <c r="E14" s="36"/>
      <c r="F14" s="17" t="s">
        <v>36</v>
      </c>
      <c r="G14" s="20">
        <f t="shared" ref="G14:P14" si="1">G6</f>
        <v>1136850.5747126436</v>
      </c>
      <c r="H14" s="20">
        <f t="shared" si="1"/>
        <v>1125666.0919540226</v>
      </c>
      <c r="I14" s="20">
        <f t="shared" si="1"/>
        <v>1097048.7997126456</v>
      </c>
      <c r="J14" s="20">
        <f t="shared" si="1"/>
        <v>1047019.9804165241</v>
      </c>
      <c r="K14" s="20">
        <f t="shared" si="1"/>
        <v>970898.63126615016</v>
      </c>
      <c r="L14" s="20">
        <f t="shared" si="1"/>
        <v>-312595.43991515087</v>
      </c>
      <c r="M14" s="20">
        <f t="shared" si="1"/>
        <v>1360552.7579983247</v>
      </c>
      <c r="N14" s="20">
        <f t="shared" si="1"/>
        <v>1126999.1954796833</v>
      </c>
      <c r="O14" s="20">
        <f t="shared" si="1"/>
        <v>1531181.0750969092</v>
      </c>
      <c r="P14" s="20">
        <f t="shared" si="1"/>
        <v>2030642.4353564081</v>
      </c>
      <c r="Q14" s="36"/>
    </row>
    <row r="15" spans="1:17" ht="24" customHeight="1" x14ac:dyDescent="0.3">
      <c r="A15" s="36"/>
      <c r="B15" s="36"/>
      <c r="C15" s="36"/>
      <c r="D15" s="36"/>
      <c r="E15" s="36"/>
      <c r="F15" s="17" t="s">
        <v>43</v>
      </c>
      <c r="G15" s="22">
        <f>G14/(1+C2)</f>
        <v>784034.8791121681</v>
      </c>
      <c r="H15" s="22">
        <f>H14/(1+C2)^2</f>
        <v>535394.09843235323</v>
      </c>
      <c r="I15" s="22">
        <f>I14/(1+C2)^3</f>
        <v>359850.35867404012</v>
      </c>
      <c r="J15" s="22">
        <f>J14/(1+C2)^4</f>
        <v>236855.22001388963</v>
      </c>
      <c r="K15" s="22">
        <f>K14/(1+C2)^5</f>
        <v>151472.52940591876</v>
      </c>
      <c r="L15" s="22">
        <f>L14/(1+C2)^6</f>
        <v>-33633.69835758282</v>
      </c>
      <c r="M15" s="22">
        <f>M14/(1+C2)^7</f>
        <v>100957.68219098687</v>
      </c>
      <c r="N15" s="22">
        <f>N14/(1+C2)^8</f>
        <v>57673.935598073302</v>
      </c>
      <c r="O15" s="22">
        <f>O14/(1+C2)^9</f>
        <v>54039.899491854172</v>
      </c>
      <c r="P15" s="22">
        <f>O15/(1+C2)^10</f>
        <v>1315.3293478121009</v>
      </c>
      <c r="Q15" s="36"/>
    </row>
    <row r="16" spans="1:17" ht="16.5" x14ac:dyDescent="0.3">
      <c r="A16" s="36"/>
      <c r="B16" s="36"/>
      <c r="C16" s="36"/>
      <c r="D16" s="36"/>
      <c r="E16" s="36"/>
      <c r="F16" s="17" t="s">
        <v>44</v>
      </c>
      <c r="G16" s="20">
        <v>0</v>
      </c>
      <c r="H16" s="20">
        <f t="shared" ref="H16:P16" si="2">G16+G15</f>
        <v>784034.8791121681</v>
      </c>
      <c r="I16" s="20">
        <f t="shared" si="2"/>
        <v>1319428.9775445214</v>
      </c>
      <c r="J16" s="20">
        <f t="shared" si="2"/>
        <v>1679279.3362185615</v>
      </c>
      <c r="K16" s="20">
        <f t="shared" si="2"/>
        <v>1916134.5562324512</v>
      </c>
      <c r="L16" s="20">
        <f t="shared" si="2"/>
        <v>2067607.0856383699</v>
      </c>
      <c r="M16" s="20">
        <f t="shared" si="2"/>
        <v>2033973.3872807871</v>
      </c>
      <c r="N16" s="20">
        <f t="shared" si="2"/>
        <v>2134931.0694717742</v>
      </c>
      <c r="O16" s="20">
        <f t="shared" si="2"/>
        <v>2192605.0050698477</v>
      </c>
      <c r="P16" s="20">
        <f t="shared" si="2"/>
        <v>2246644.9045617017</v>
      </c>
      <c r="Q16" s="36"/>
    </row>
    <row r="17" spans="1:17" x14ac:dyDescent="0.25">
      <c r="A17" s="36"/>
      <c r="B17" s="36"/>
      <c r="C17" s="36"/>
      <c r="D17" s="36"/>
      <c r="E17" s="36"/>
      <c r="F17" s="36"/>
      <c r="G17" s="36"/>
      <c r="H17" s="36"/>
      <c r="I17" s="36"/>
      <c r="J17" s="36"/>
      <c r="K17" s="36"/>
      <c r="L17" s="36"/>
      <c r="M17" s="36"/>
      <c r="N17" s="36"/>
      <c r="O17" s="36"/>
      <c r="P17" s="36"/>
      <c r="Q17" s="36"/>
    </row>
    <row r="18" spans="1:17" ht="16.5" x14ac:dyDescent="0.3">
      <c r="A18" s="36"/>
      <c r="B18" s="36"/>
      <c r="C18" s="36"/>
      <c r="D18" s="36"/>
      <c r="E18" s="36"/>
      <c r="F18" s="36"/>
      <c r="G18" s="17" t="s">
        <v>5</v>
      </c>
      <c r="H18" s="17" t="s">
        <v>47</v>
      </c>
      <c r="I18" s="17" t="s">
        <v>46</v>
      </c>
      <c r="J18" s="36"/>
      <c r="K18" s="36"/>
      <c r="L18" s="36"/>
      <c r="M18" s="36"/>
      <c r="N18" s="36"/>
      <c r="O18" s="36"/>
      <c r="P18" s="36"/>
      <c r="Q18" s="36"/>
    </row>
    <row r="19" spans="1:17" ht="16.5" x14ac:dyDescent="0.3">
      <c r="A19" s="36"/>
      <c r="B19" s="36"/>
      <c r="C19" s="36"/>
      <c r="D19" s="36"/>
      <c r="E19" s="36"/>
      <c r="F19" s="17" t="s">
        <v>45</v>
      </c>
      <c r="G19" s="18">
        <f>G16-B4/H14</f>
        <v>1.599053229786298</v>
      </c>
      <c r="H19" s="21">
        <f>(G19-1)*12</f>
        <v>7.1886387574355766</v>
      </c>
      <c r="I19" s="21">
        <f>(H19-7)*30</f>
        <v>5.659162723067297</v>
      </c>
      <c r="J19" s="36"/>
      <c r="K19" s="36"/>
      <c r="L19" s="36"/>
      <c r="M19" s="36"/>
      <c r="N19" s="36"/>
      <c r="O19" s="36"/>
      <c r="P19" s="36"/>
      <c r="Q19" s="36"/>
    </row>
    <row r="20" spans="1:17" x14ac:dyDescent="0.25">
      <c r="A20" s="36"/>
      <c r="B20" s="36"/>
      <c r="C20" s="36"/>
      <c r="D20" s="36"/>
      <c r="E20" s="36"/>
      <c r="F20" s="36"/>
      <c r="G20" s="36"/>
      <c r="H20" s="36"/>
      <c r="I20" s="36"/>
      <c r="J20" s="36"/>
      <c r="K20" s="36"/>
      <c r="L20" s="36"/>
      <c r="M20" s="36"/>
      <c r="N20" s="36"/>
      <c r="O20" s="36"/>
      <c r="P20" s="36"/>
      <c r="Q20" s="36"/>
    </row>
    <row r="21" spans="1:17" x14ac:dyDescent="0.25">
      <c r="A21" s="36"/>
      <c r="B21" s="36"/>
      <c r="C21" s="36"/>
      <c r="D21" s="36"/>
      <c r="E21" s="36"/>
      <c r="F21" s="64" t="s">
        <v>48</v>
      </c>
      <c r="G21" s="64"/>
      <c r="H21" s="64"/>
      <c r="I21" s="64"/>
      <c r="J21" s="36"/>
      <c r="K21" s="36"/>
      <c r="L21" s="36"/>
      <c r="M21" s="36"/>
      <c r="N21" s="36"/>
      <c r="O21" s="36"/>
      <c r="P21" s="36"/>
      <c r="Q21" s="36"/>
    </row>
    <row r="22" spans="1:17" x14ac:dyDescent="0.25">
      <c r="A22" s="36"/>
      <c r="B22" s="36"/>
      <c r="C22" s="36"/>
      <c r="D22" s="36"/>
      <c r="E22" s="36"/>
      <c r="F22" s="36"/>
      <c r="G22" s="36"/>
      <c r="H22" s="36"/>
      <c r="I22" s="36"/>
      <c r="J22" s="36"/>
      <c r="K22" s="36"/>
      <c r="L22" s="36"/>
      <c r="M22" s="36"/>
      <c r="N22" s="36"/>
      <c r="O22" s="36"/>
      <c r="P22" s="36"/>
      <c r="Q22" s="36"/>
    </row>
    <row r="23" spans="1:17" ht="16.5" x14ac:dyDescent="0.3">
      <c r="A23" s="36"/>
      <c r="B23" s="36"/>
      <c r="C23" s="36"/>
      <c r="D23" s="36"/>
      <c r="E23" s="36"/>
      <c r="F23" s="65" t="s">
        <v>50</v>
      </c>
      <c r="G23" s="20">
        <f>P7/E2</f>
        <v>908362.1666721754</v>
      </c>
      <c r="H23" s="66" t="s">
        <v>51</v>
      </c>
      <c r="I23" s="67">
        <f>G23/G24</f>
        <v>0.5046456481512086</v>
      </c>
      <c r="J23" s="36"/>
      <c r="K23" s="36"/>
      <c r="L23" s="36"/>
      <c r="M23" s="36"/>
      <c r="N23" s="36"/>
      <c r="O23" s="36"/>
      <c r="P23" s="36"/>
      <c r="Q23" s="36"/>
    </row>
    <row r="24" spans="1:17" ht="16.5" x14ac:dyDescent="0.3">
      <c r="A24" s="36"/>
      <c r="B24" s="36"/>
      <c r="C24" s="36"/>
      <c r="D24" s="36"/>
      <c r="E24" s="36"/>
      <c r="F24" s="65"/>
      <c r="G24" s="20">
        <f>-1*B4</f>
        <v>1800000</v>
      </c>
      <c r="H24" s="66"/>
      <c r="I24" s="67"/>
      <c r="J24" s="36"/>
      <c r="K24" s="36"/>
      <c r="L24" s="36"/>
      <c r="M24" s="36"/>
      <c r="N24" s="36"/>
      <c r="O24" s="36"/>
      <c r="P24" s="36"/>
      <c r="Q24" s="36"/>
    </row>
    <row r="25" spans="1:17" x14ac:dyDescent="0.25">
      <c r="A25" s="36"/>
      <c r="B25" s="36"/>
      <c r="C25" s="36"/>
      <c r="D25" s="36"/>
      <c r="E25" s="36"/>
      <c r="F25" s="36"/>
      <c r="G25" s="36"/>
      <c r="H25" s="36"/>
      <c r="I25" s="36"/>
      <c r="J25" s="36"/>
      <c r="K25" s="36"/>
      <c r="L25" s="36"/>
      <c r="M25" s="36"/>
      <c r="N25" s="36"/>
      <c r="O25" s="36"/>
      <c r="P25" s="36"/>
      <c r="Q25" s="36"/>
    </row>
    <row r="26" spans="1:17" x14ac:dyDescent="0.25">
      <c r="A26" s="36"/>
      <c r="B26" s="36"/>
      <c r="C26" s="36"/>
      <c r="D26" s="36"/>
      <c r="E26" s="36"/>
      <c r="F26" s="64" t="s">
        <v>52</v>
      </c>
      <c r="G26" s="64"/>
      <c r="H26" s="64"/>
      <c r="I26" s="64"/>
      <c r="J26" s="36"/>
      <c r="K26" s="36"/>
      <c r="L26" s="36"/>
      <c r="M26" s="36"/>
      <c r="N26" s="36"/>
      <c r="O26" s="36"/>
      <c r="P26" s="36"/>
      <c r="Q26" s="36"/>
    </row>
    <row r="27" spans="1:17" x14ac:dyDescent="0.25">
      <c r="A27" s="36"/>
      <c r="B27" s="36"/>
      <c r="C27" s="36"/>
      <c r="D27" s="36"/>
      <c r="E27" s="36"/>
      <c r="F27" s="36"/>
      <c r="G27" s="36"/>
      <c r="H27" s="36"/>
      <c r="I27" s="36"/>
      <c r="J27" s="36"/>
      <c r="K27" s="36"/>
      <c r="L27" s="36"/>
      <c r="M27" s="36"/>
      <c r="N27" s="36"/>
      <c r="O27" s="36"/>
      <c r="P27" s="36"/>
      <c r="Q27" s="36"/>
    </row>
    <row r="28" spans="1:17" ht="16.5" x14ac:dyDescent="0.3">
      <c r="A28" s="36"/>
      <c r="B28" s="36"/>
      <c r="C28" s="36"/>
      <c r="D28" s="36"/>
      <c r="E28" s="36"/>
      <c r="F28" s="65" t="s">
        <v>53</v>
      </c>
      <c r="G28" s="20">
        <f>P7</f>
        <v>9083621.6667217538</v>
      </c>
      <c r="H28" s="66" t="s">
        <v>51</v>
      </c>
      <c r="I28" s="66">
        <f>G28/G29</f>
        <v>5.0464564815120854</v>
      </c>
      <c r="J28" s="36"/>
      <c r="K28" s="36"/>
      <c r="L28" s="36"/>
      <c r="M28" s="36"/>
      <c r="N28" s="36"/>
      <c r="O28" s="36"/>
      <c r="P28" s="36"/>
      <c r="Q28" s="36"/>
    </row>
    <row r="29" spans="1:17" ht="16.5" x14ac:dyDescent="0.3">
      <c r="A29" s="36"/>
      <c r="B29" s="36"/>
      <c r="C29" s="36"/>
      <c r="D29" s="36"/>
      <c r="E29" s="36"/>
      <c r="F29" s="65"/>
      <c r="G29" s="20">
        <f>B4*-1</f>
        <v>1800000</v>
      </c>
      <c r="H29" s="66"/>
      <c r="I29" s="66"/>
      <c r="J29" s="36"/>
      <c r="K29" s="36"/>
      <c r="L29" s="36"/>
      <c r="M29" s="36"/>
      <c r="N29" s="36"/>
      <c r="O29" s="36"/>
      <c r="P29" s="36"/>
      <c r="Q29" s="36"/>
    </row>
    <row r="30" spans="1:17" x14ac:dyDescent="0.25">
      <c r="A30" s="36"/>
      <c r="B30" s="36"/>
      <c r="C30" s="36"/>
      <c r="D30" s="36"/>
      <c r="E30" s="36"/>
      <c r="F30" s="36"/>
      <c r="G30" s="36"/>
      <c r="H30" s="36"/>
      <c r="I30" s="36"/>
      <c r="J30" s="36"/>
      <c r="K30" s="36"/>
      <c r="L30" s="36"/>
      <c r="M30" s="36"/>
      <c r="N30" s="36"/>
      <c r="O30" s="36"/>
      <c r="P30" s="36"/>
      <c r="Q30" s="36"/>
    </row>
    <row r="31" spans="1:17" x14ac:dyDescent="0.25">
      <c r="A31" s="36"/>
      <c r="B31" s="36"/>
      <c r="C31" s="36"/>
      <c r="D31" s="36"/>
      <c r="E31" s="36"/>
      <c r="F31" s="64" t="s">
        <v>54</v>
      </c>
      <c r="G31" s="64"/>
      <c r="H31" s="64"/>
      <c r="I31" s="64"/>
      <c r="J31" s="36"/>
      <c r="K31" s="36"/>
      <c r="L31" s="36"/>
      <c r="M31" s="36"/>
      <c r="N31" s="36"/>
      <c r="O31" s="36"/>
      <c r="P31" s="36"/>
      <c r="Q31" s="36"/>
    </row>
    <row r="32" spans="1:17" x14ac:dyDescent="0.25">
      <c r="A32" s="36"/>
      <c r="B32" s="36"/>
      <c r="C32" s="36"/>
      <c r="D32" s="36"/>
      <c r="E32" s="36"/>
      <c r="F32" s="36"/>
      <c r="G32" s="36"/>
      <c r="H32" s="36"/>
      <c r="I32" s="36"/>
      <c r="J32" s="36"/>
      <c r="K32" s="36"/>
      <c r="L32" s="36"/>
      <c r="M32" s="36"/>
      <c r="N32" s="36"/>
      <c r="O32" s="36"/>
      <c r="P32" s="36"/>
      <c r="Q32" s="36"/>
    </row>
    <row r="33" spans="1:17" ht="16.5" x14ac:dyDescent="0.3">
      <c r="A33" s="36"/>
      <c r="B33" s="36"/>
      <c r="C33" s="36"/>
      <c r="D33" s="36"/>
      <c r="E33" s="36"/>
      <c r="F33" s="17" t="s">
        <v>90</v>
      </c>
      <c r="G33" s="20">
        <f>(G15+H15+I15+J15+K15+L15+M15+N15+O15+P15)+B4</f>
        <v>447960.2339095138</v>
      </c>
      <c r="H33" s="36"/>
      <c r="I33" s="36"/>
      <c r="J33" s="36"/>
      <c r="K33" s="36"/>
      <c r="L33" s="36"/>
      <c r="M33" s="36"/>
      <c r="N33" s="36"/>
      <c r="O33" s="36"/>
      <c r="P33" s="36"/>
      <c r="Q33" s="36"/>
    </row>
    <row r="34" spans="1:17" x14ac:dyDescent="0.25">
      <c r="A34" s="36"/>
      <c r="B34" s="36"/>
      <c r="C34" s="36"/>
      <c r="D34" s="36"/>
      <c r="E34" s="36"/>
      <c r="F34" s="36"/>
      <c r="G34" s="36"/>
      <c r="H34" s="36"/>
      <c r="I34" s="36"/>
      <c r="J34" s="36"/>
      <c r="K34" s="36"/>
      <c r="L34" s="36"/>
      <c r="M34" s="36"/>
      <c r="N34" s="36"/>
      <c r="O34" s="36"/>
      <c r="P34" s="36"/>
      <c r="Q34" s="36"/>
    </row>
    <row r="35" spans="1:17" x14ac:dyDescent="0.25">
      <c r="A35" s="36"/>
      <c r="B35" s="36"/>
      <c r="C35" s="36"/>
      <c r="D35" s="36"/>
      <c r="E35" s="36"/>
      <c r="F35" s="36"/>
      <c r="G35" s="36"/>
      <c r="H35" s="36"/>
      <c r="I35" s="36"/>
      <c r="J35" s="36"/>
      <c r="K35" s="36"/>
      <c r="L35" s="36"/>
      <c r="M35" s="36"/>
      <c r="N35" s="36"/>
      <c r="O35" s="36"/>
      <c r="P35" s="36"/>
      <c r="Q35" s="36"/>
    </row>
    <row r="36" spans="1:17" x14ac:dyDescent="0.25">
      <c r="A36" s="36"/>
      <c r="B36" s="36"/>
      <c r="C36" s="36"/>
      <c r="D36" s="36"/>
      <c r="E36" s="36"/>
      <c r="F36" s="52">
        <v>6</v>
      </c>
      <c r="G36" s="36"/>
      <c r="H36" s="36"/>
      <c r="I36" s="36"/>
      <c r="J36" s="36"/>
      <c r="K36" s="36"/>
      <c r="L36" s="36"/>
      <c r="M36" s="36"/>
      <c r="N36" s="36"/>
      <c r="O36" s="36"/>
      <c r="P36" s="36"/>
      <c r="Q36" s="36"/>
    </row>
  </sheetData>
  <mergeCells count="11">
    <mergeCell ref="F31:I31"/>
    <mergeCell ref="F12:I12"/>
    <mergeCell ref="F21:I21"/>
    <mergeCell ref="F23:F24"/>
    <mergeCell ref="H23:H24"/>
    <mergeCell ref="I23:I24"/>
    <mergeCell ref="F4:I4"/>
    <mergeCell ref="F26:I26"/>
    <mergeCell ref="F28:F29"/>
    <mergeCell ref="I28:I29"/>
    <mergeCell ref="H28:H2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47"/>
  <sheetViews>
    <sheetView zoomScaleNormal="100" workbookViewId="0">
      <selection activeCell="A10" sqref="A10"/>
    </sheetView>
  </sheetViews>
  <sheetFormatPr baseColWidth="10" defaultRowHeight="15" x14ac:dyDescent="0.25"/>
  <cols>
    <col min="3" max="5" width="13.85546875" bestFit="1" customWidth="1"/>
    <col min="6" max="6" width="14.140625" bestFit="1" customWidth="1"/>
    <col min="7" max="12" width="13.85546875" bestFit="1" customWidth="1"/>
    <col min="13" max="14" width="12.42578125" bestFit="1" customWidth="1"/>
    <col min="18" max="18" width="13.85546875" bestFit="1" customWidth="1"/>
  </cols>
  <sheetData>
    <row r="1" spans="1:21" x14ac:dyDescent="0.25">
      <c r="A1" s="72" t="s">
        <v>96</v>
      </c>
      <c r="B1" s="72"/>
      <c r="C1" s="72"/>
      <c r="D1" s="72"/>
      <c r="E1" s="72"/>
      <c r="F1" s="72"/>
      <c r="G1" s="119"/>
      <c r="H1" s="119"/>
      <c r="I1" s="119"/>
      <c r="J1" s="119"/>
      <c r="K1" s="119"/>
      <c r="L1" s="119"/>
      <c r="M1" s="119"/>
      <c r="N1" s="119"/>
      <c r="O1" s="119"/>
      <c r="P1" s="119"/>
      <c r="Q1" s="119"/>
      <c r="R1" s="119"/>
      <c r="S1" s="119"/>
      <c r="T1" s="119"/>
      <c r="U1" s="119"/>
    </row>
    <row r="2" spans="1:21" x14ac:dyDescent="0.25">
      <c r="A2" s="72"/>
      <c r="B2" s="72"/>
      <c r="C2" s="72"/>
      <c r="D2" s="72"/>
      <c r="E2" s="72"/>
      <c r="F2" s="72"/>
      <c r="G2" s="119"/>
      <c r="H2" s="119"/>
      <c r="I2" s="119"/>
      <c r="J2" s="119"/>
      <c r="K2" s="119"/>
      <c r="L2" s="119"/>
      <c r="M2" s="119"/>
      <c r="N2" s="119"/>
      <c r="O2" s="119"/>
      <c r="P2" s="119"/>
      <c r="Q2" s="119"/>
      <c r="R2" s="119"/>
      <c r="S2" s="119"/>
      <c r="T2" s="119"/>
      <c r="U2" s="119"/>
    </row>
    <row r="3" spans="1:21" ht="15.75" thickBot="1" x14ac:dyDescent="0.3">
      <c r="A3" s="119"/>
      <c r="B3" s="119"/>
      <c r="C3" s="119"/>
      <c r="D3" s="119"/>
      <c r="E3" s="119"/>
      <c r="F3" s="119"/>
      <c r="G3" s="119"/>
      <c r="H3" s="119"/>
      <c r="I3" s="119"/>
      <c r="J3" s="119"/>
      <c r="K3" s="119"/>
      <c r="L3" s="119"/>
      <c r="M3" s="119"/>
      <c r="N3" s="119"/>
      <c r="O3" s="119"/>
      <c r="P3" s="119"/>
      <c r="Q3" s="119"/>
      <c r="R3" s="119"/>
      <c r="S3" s="119"/>
      <c r="T3" s="119"/>
      <c r="U3" s="119"/>
    </row>
    <row r="4" spans="1:21" ht="17.25" thickBot="1" x14ac:dyDescent="0.3">
      <c r="A4" s="119"/>
      <c r="B4" s="89" t="s">
        <v>97</v>
      </c>
      <c r="G4" s="119"/>
      <c r="H4" s="89" t="s">
        <v>98</v>
      </c>
      <c r="I4" s="74"/>
      <c r="J4" s="74"/>
      <c r="K4" s="74"/>
      <c r="L4" s="74"/>
      <c r="M4" s="119"/>
      <c r="N4" s="89" t="s">
        <v>99</v>
      </c>
      <c r="O4" s="74"/>
      <c r="P4" s="74"/>
      <c r="Q4" s="74"/>
      <c r="R4" s="74"/>
      <c r="S4" s="119"/>
      <c r="T4" s="119"/>
      <c r="U4" s="119"/>
    </row>
    <row r="5" spans="1:21" ht="16.5" x14ac:dyDescent="0.3">
      <c r="A5" s="119"/>
      <c r="B5" s="90"/>
      <c r="C5" s="91"/>
      <c r="D5" s="91"/>
      <c r="E5" s="92" t="s">
        <v>100</v>
      </c>
      <c r="F5" s="104">
        <f>Datos!K20/(Datos!I20-Datos!J20)</f>
        <v>300.60000000000002</v>
      </c>
      <c r="G5" s="119"/>
      <c r="H5" s="90"/>
      <c r="I5" s="91"/>
      <c r="J5" s="91"/>
      <c r="K5" s="92" t="s">
        <v>100</v>
      </c>
      <c r="L5" s="104">
        <f>Datos!K21/(Datos!I21-Datos!J21)</f>
        <v>314.56395348837208</v>
      </c>
      <c r="M5" s="119"/>
      <c r="N5" s="90"/>
      <c r="O5" s="91"/>
      <c r="P5" s="91"/>
      <c r="Q5" s="92" t="s">
        <v>100</v>
      </c>
      <c r="R5" s="104">
        <f>Datos!K22/(Datos!I22-Datos!J22)</f>
        <v>329.44435047361304</v>
      </c>
      <c r="S5" s="119"/>
      <c r="T5" s="119"/>
      <c r="U5" s="119"/>
    </row>
    <row r="6" spans="1:21" ht="16.5" x14ac:dyDescent="0.3">
      <c r="A6" s="119"/>
      <c r="B6" s="93"/>
      <c r="C6" s="94"/>
      <c r="D6" s="94"/>
      <c r="E6" s="95"/>
      <c r="F6" s="105"/>
      <c r="G6" s="119"/>
      <c r="H6" s="93"/>
      <c r="I6" s="94"/>
      <c r="J6" s="94"/>
      <c r="K6" s="95"/>
      <c r="L6" s="105"/>
      <c r="M6" s="119"/>
      <c r="N6" s="93"/>
      <c r="O6" s="94"/>
      <c r="P6" s="94"/>
      <c r="Q6" s="95"/>
      <c r="R6" s="105"/>
      <c r="S6" s="119"/>
      <c r="T6" s="119"/>
      <c r="U6" s="119"/>
    </row>
    <row r="7" spans="1:21" ht="17.25" thickBot="1" x14ac:dyDescent="0.35">
      <c r="A7" s="119"/>
      <c r="B7" s="96"/>
      <c r="C7" s="97"/>
      <c r="D7" s="97"/>
      <c r="E7" s="98"/>
      <c r="F7" s="106"/>
      <c r="G7" s="119"/>
      <c r="H7" s="96"/>
      <c r="I7" s="97"/>
      <c r="J7" s="97"/>
      <c r="K7" s="98"/>
      <c r="L7" s="106"/>
      <c r="M7" s="119"/>
      <c r="N7" s="96"/>
      <c r="O7" s="97"/>
      <c r="P7" s="97"/>
      <c r="Q7" s="98"/>
      <c r="R7" s="106"/>
      <c r="S7" s="119"/>
      <c r="T7" s="119"/>
      <c r="U7" s="119"/>
    </row>
    <row r="8" spans="1:21" ht="16.5" x14ac:dyDescent="0.3">
      <c r="A8" s="119"/>
      <c r="B8" s="90"/>
      <c r="C8" s="91"/>
      <c r="D8" s="99"/>
      <c r="E8" s="100" t="s">
        <v>101</v>
      </c>
      <c r="F8" s="107">
        <f>Datos!K20/(1-(Datos!J20/Datos!I20))</f>
        <v>240480</v>
      </c>
      <c r="G8" s="119"/>
      <c r="H8" s="90"/>
      <c r="I8" s="91"/>
      <c r="J8" s="99"/>
      <c r="K8" s="100" t="s">
        <v>101</v>
      </c>
      <c r="L8" s="107">
        <f>Datos!K21/(1-(Datos!J21/Datos!I21))</f>
        <v>264233.72093023255</v>
      </c>
      <c r="M8" s="119"/>
      <c r="N8" s="90"/>
      <c r="O8" s="91"/>
      <c r="P8" s="99"/>
      <c r="Q8" s="100" t="s">
        <v>101</v>
      </c>
      <c r="R8" s="107">
        <f>Datos!K22/(1-(Datos!J22/Datos!I22))</f>
        <v>290569.9171177267</v>
      </c>
      <c r="S8" s="119"/>
      <c r="T8" s="119"/>
      <c r="U8" s="119"/>
    </row>
    <row r="9" spans="1:21" ht="16.5" x14ac:dyDescent="0.3">
      <c r="A9" s="119"/>
      <c r="B9" s="93"/>
      <c r="C9" s="94"/>
      <c r="D9" s="101"/>
      <c r="E9" s="100"/>
      <c r="F9" s="108"/>
      <c r="G9" s="119"/>
      <c r="H9" s="93"/>
      <c r="I9" s="94"/>
      <c r="J9" s="101"/>
      <c r="K9" s="100"/>
      <c r="L9" s="108"/>
      <c r="M9" s="119"/>
      <c r="N9" s="93"/>
      <c r="O9" s="94"/>
      <c r="P9" s="101"/>
      <c r="Q9" s="100"/>
      <c r="R9" s="108"/>
      <c r="S9" s="119"/>
      <c r="T9" s="119"/>
      <c r="U9" s="119"/>
    </row>
    <row r="10" spans="1:21" ht="17.25" thickBot="1" x14ac:dyDescent="0.35">
      <c r="A10" s="119"/>
      <c r="B10" s="96"/>
      <c r="C10" s="97"/>
      <c r="D10" s="102"/>
      <c r="E10" s="103"/>
      <c r="F10" s="109"/>
      <c r="G10" s="119"/>
      <c r="H10" s="96"/>
      <c r="I10" s="97"/>
      <c r="J10" s="102"/>
      <c r="K10" s="103"/>
      <c r="L10" s="109"/>
      <c r="M10" s="119"/>
      <c r="N10" s="96"/>
      <c r="O10" s="97"/>
      <c r="P10" s="102"/>
      <c r="Q10" s="103"/>
      <c r="R10" s="109"/>
      <c r="S10" s="119"/>
      <c r="T10" s="119"/>
      <c r="U10" s="119"/>
    </row>
    <row r="11" spans="1:21" ht="15.75" thickBot="1" x14ac:dyDescent="0.3">
      <c r="A11" s="119"/>
      <c r="B11" s="12"/>
      <c r="C11" s="12"/>
      <c r="D11" s="12"/>
      <c r="E11" s="121"/>
      <c r="F11" s="121"/>
      <c r="G11" s="119"/>
      <c r="H11" s="119"/>
      <c r="I11" s="119"/>
      <c r="J11" s="119"/>
      <c r="K11" s="119"/>
      <c r="L11" s="119"/>
      <c r="M11" s="119"/>
      <c r="N11" s="119"/>
      <c r="O11" s="119"/>
      <c r="P11" s="119"/>
      <c r="Q11" s="119"/>
      <c r="R11" s="119"/>
      <c r="S11" s="119"/>
      <c r="T11" s="119"/>
      <c r="U11" s="119"/>
    </row>
    <row r="12" spans="1:21" ht="17.25" thickBot="1" x14ac:dyDescent="0.3">
      <c r="A12" s="119"/>
      <c r="B12" s="89" t="s">
        <v>102</v>
      </c>
      <c r="C12" s="74"/>
      <c r="D12" s="74"/>
      <c r="E12" s="74"/>
      <c r="F12" s="74"/>
      <c r="G12" s="119"/>
      <c r="H12" s="89" t="s">
        <v>103</v>
      </c>
      <c r="I12" s="74"/>
      <c r="J12" s="74"/>
      <c r="K12" s="74"/>
      <c r="L12" s="74"/>
      <c r="M12" s="119"/>
      <c r="N12" s="89" t="s">
        <v>104</v>
      </c>
      <c r="O12" s="74"/>
      <c r="P12" s="74"/>
      <c r="Q12" s="74"/>
      <c r="R12" s="74"/>
      <c r="S12" s="119"/>
      <c r="T12" s="119"/>
      <c r="U12" s="119"/>
    </row>
    <row r="13" spans="1:21" ht="16.5" x14ac:dyDescent="0.3">
      <c r="A13" s="119"/>
      <c r="B13" s="90"/>
      <c r="C13" s="91"/>
      <c r="D13" s="91"/>
      <c r="E13" s="92" t="s">
        <v>100</v>
      </c>
      <c r="F13" s="104">
        <f>Datos!K23/(Datos!I23-Datos!J23)</f>
        <v>345.32795322904758</v>
      </c>
      <c r="G13" s="119"/>
      <c r="H13" s="90"/>
      <c r="I13" s="91"/>
      <c r="J13" s="91"/>
      <c r="K13" s="92" t="s">
        <v>100</v>
      </c>
      <c r="L13" s="104">
        <f>Datos!K24/(Datos!I24-Datos!J24)</f>
        <v>362.31277683863345</v>
      </c>
      <c r="M13" s="119"/>
      <c r="N13" s="90"/>
      <c r="O13" s="91"/>
      <c r="P13" s="91"/>
      <c r="Q13" s="92" t="s">
        <v>100</v>
      </c>
      <c r="R13" s="104">
        <f>Datos!K25/(Datos!I25-Datos!J25)</f>
        <v>380.50997597870531</v>
      </c>
      <c r="S13" s="119"/>
      <c r="T13" s="119"/>
      <c r="U13" s="119"/>
    </row>
    <row r="14" spans="1:21" ht="16.5" x14ac:dyDescent="0.3">
      <c r="A14" s="119"/>
      <c r="B14" s="93"/>
      <c r="C14" s="94"/>
      <c r="D14" s="94"/>
      <c r="E14" s="95"/>
      <c r="F14" s="105"/>
      <c r="G14" s="119"/>
      <c r="H14" s="93"/>
      <c r="I14" s="94"/>
      <c r="J14" s="94"/>
      <c r="K14" s="95"/>
      <c r="L14" s="105"/>
      <c r="M14" s="119"/>
      <c r="N14" s="93"/>
      <c r="O14" s="94"/>
      <c r="P14" s="94"/>
      <c r="Q14" s="95"/>
      <c r="R14" s="105"/>
      <c r="S14" s="122"/>
      <c r="T14" s="119"/>
      <c r="U14" s="119"/>
    </row>
    <row r="15" spans="1:21" ht="17.25" thickBot="1" x14ac:dyDescent="0.35">
      <c r="A15" s="119"/>
      <c r="B15" s="96"/>
      <c r="C15" s="97"/>
      <c r="D15" s="97"/>
      <c r="E15" s="98"/>
      <c r="F15" s="106"/>
      <c r="G15" s="119"/>
      <c r="H15" s="96"/>
      <c r="I15" s="97"/>
      <c r="J15" s="97"/>
      <c r="K15" s="98"/>
      <c r="L15" s="106"/>
      <c r="M15" s="119"/>
      <c r="N15" s="96"/>
      <c r="O15" s="97"/>
      <c r="P15" s="97"/>
      <c r="Q15" s="98"/>
      <c r="R15" s="106"/>
      <c r="S15" s="119"/>
      <c r="T15" s="119"/>
      <c r="U15" s="119"/>
    </row>
    <row r="16" spans="1:21" ht="16.5" x14ac:dyDescent="0.3">
      <c r="A16" s="119"/>
      <c r="B16" s="90"/>
      <c r="C16" s="91"/>
      <c r="D16" s="99"/>
      <c r="E16" s="100" t="s">
        <v>101</v>
      </c>
      <c r="F16" s="107">
        <f>Datos!K23/(1-(Datos!J23/Datos!I23))</f>
        <v>319808.21748542099</v>
      </c>
      <c r="G16" s="119"/>
      <c r="H16" s="90"/>
      <c r="I16" s="91"/>
      <c r="J16" s="99"/>
      <c r="K16" s="100" t="s">
        <v>101</v>
      </c>
      <c r="L16" s="107">
        <f>Datos!K24/(1-(Datos!J24/Datos!I24))</f>
        <v>352314.75576177135</v>
      </c>
      <c r="M16" s="119"/>
      <c r="N16" s="90"/>
      <c r="O16" s="91"/>
      <c r="P16" s="99"/>
      <c r="Q16" s="100" t="s">
        <v>101</v>
      </c>
      <c r="R16" s="107">
        <f>Datos!K25/(1-(Datos!J25/Datos!I25))</f>
        <v>388510.29335115151</v>
      </c>
      <c r="S16" s="119"/>
      <c r="T16" s="119"/>
      <c r="U16" s="119"/>
    </row>
    <row r="17" spans="1:21" ht="16.5" x14ac:dyDescent="0.3">
      <c r="A17" s="119"/>
      <c r="B17" s="93"/>
      <c r="C17" s="94"/>
      <c r="D17" s="101"/>
      <c r="E17" s="100"/>
      <c r="F17" s="108"/>
      <c r="G17" s="119"/>
      <c r="H17" s="93"/>
      <c r="I17" s="94"/>
      <c r="J17" s="101"/>
      <c r="K17" s="100"/>
      <c r="L17" s="108"/>
      <c r="M17" s="119"/>
      <c r="N17" s="93"/>
      <c r="O17" s="94"/>
      <c r="P17" s="101"/>
      <c r="Q17" s="100"/>
      <c r="R17" s="108"/>
      <c r="S17" s="119"/>
      <c r="T17" s="119"/>
      <c r="U17" s="119"/>
    </row>
    <row r="18" spans="1:21" ht="17.25" thickBot="1" x14ac:dyDescent="0.35">
      <c r="A18" s="119"/>
      <c r="B18" s="96"/>
      <c r="C18" s="97"/>
      <c r="D18" s="102"/>
      <c r="E18" s="103"/>
      <c r="F18" s="109"/>
      <c r="G18" s="119"/>
      <c r="H18" s="96"/>
      <c r="I18" s="97"/>
      <c r="J18" s="102"/>
      <c r="K18" s="103"/>
      <c r="L18" s="109"/>
      <c r="M18" s="119"/>
      <c r="N18" s="96"/>
      <c r="O18" s="97"/>
      <c r="P18" s="102"/>
      <c r="Q18" s="103"/>
      <c r="R18" s="109"/>
      <c r="S18" s="119"/>
      <c r="T18" s="119"/>
      <c r="U18" s="119"/>
    </row>
    <row r="19" spans="1:21" ht="15.75" thickBot="1" x14ac:dyDescent="0.3">
      <c r="A19" s="119"/>
      <c r="B19" s="119"/>
      <c r="C19" s="119"/>
      <c r="D19" s="119"/>
      <c r="E19" s="119"/>
      <c r="F19" s="119"/>
      <c r="G19" s="119"/>
      <c r="H19" s="119"/>
      <c r="I19" s="119"/>
      <c r="J19" s="119"/>
      <c r="K19" s="119"/>
      <c r="L19" s="119"/>
      <c r="M19" s="119"/>
      <c r="N19" s="119"/>
      <c r="O19" s="119"/>
      <c r="P19" s="119"/>
      <c r="Q19" s="119"/>
      <c r="R19" s="119"/>
      <c r="S19" s="119"/>
      <c r="T19" s="119"/>
      <c r="U19" s="119"/>
    </row>
    <row r="20" spans="1:21" ht="17.25" thickBot="1" x14ac:dyDescent="0.3">
      <c r="A20" s="119"/>
      <c r="B20" s="89" t="s">
        <v>105</v>
      </c>
      <c r="C20" s="74"/>
      <c r="D20" s="74"/>
      <c r="E20" s="74"/>
      <c r="F20" s="74"/>
      <c r="G20" s="119"/>
      <c r="H20" s="89" t="s">
        <v>106</v>
      </c>
      <c r="I20" s="74"/>
      <c r="J20" s="74"/>
      <c r="K20" s="74"/>
      <c r="L20" s="74"/>
      <c r="M20" s="119"/>
      <c r="N20" s="89" t="s">
        <v>107</v>
      </c>
      <c r="O20" s="74"/>
      <c r="P20" s="74"/>
      <c r="Q20" s="74"/>
      <c r="R20" s="74"/>
      <c r="S20" s="119"/>
      <c r="T20" s="119"/>
      <c r="U20" s="119"/>
    </row>
    <row r="21" spans="1:21" ht="16.5" x14ac:dyDescent="0.3">
      <c r="A21" s="119"/>
      <c r="B21" s="90"/>
      <c r="C21" s="91"/>
      <c r="D21" s="91"/>
      <c r="E21" s="92" t="s">
        <v>100</v>
      </c>
      <c r="F21" s="104">
        <f>Datos!K26/(Datos!I26-Datos!J26)</f>
        <v>400.04612454929293</v>
      </c>
      <c r="G21" s="119"/>
      <c r="H21" s="90"/>
      <c r="I21" s="91"/>
      <c r="J21" s="91"/>
      <c r="K21" s="92" t="s">
        <v>100</v>
      </c>
      <c r="L21" s="104">
        <f>Datos!K27/(Datos!I27-Datos!J27)</f>
        <v>421.0659870132269</v>
      </c>
      <c r="M21" s="119"/>
      <c r="N21" s="90"/>
      <c r="O21" s="91"/>
      <c r="P21" s="91"/>
      <c r="Q21" s="92" t="s">
        <v>100</v>
      </c>
      <c r="R21" s="104">
        <f>Datos!K28/(Datos!I28-Datos!J28)</f>
        <v>443.73590979230545</v>
      </c>
      <c r="S21" s="119"/>
      <c r="T21" s="119"/>
      <c r="U21" s="119"/>
    </row>
    <row r="22" spans="1:21" ht="16.5" x14ac:dyDescent="0.3">
      <c r="A22" s="119"/>
      <c r="B22" s="93"/>
      <c r="C22" s="94"/>
      <c r="D22" s="94"/>
      <c r="E22" s="95"/>
      <c r="F22" s="105"/>
      <c r="G22" s="119"/>
      <c r="H22" s="93"/>
      <c r="I22" s="94"/>
      <c r="J22" s="94"/>
      <c r="K22" s="95"/>
      <c r="L22" s="105"/>
      <c r="M22" s="119"/>
      <c r="N22" s="93"/>
      <c r="O22" s="94"/>
      <c r="P22" s="94"/>
      <c r="Q22" s="95"/>
      <c r="R22" s="105"/>
      <c r="S22" s="122"/>
      <c r="T22" s="119"/>
      <c r="U22" s="119"/>
    </row>
    <row r="23" spans="1:21" ht="17.25" thickBot="1" x14ac:dyDescent="0.35">
      <c r="A23" s="119"/>
      <c r="B23" s="96"/>
      <c r="C23" s="97"/>
      <c r="D23" s="97"/>
      <c r="E23" s="98"/>
      <c r="F23" s="106"/>
      <c r="G23" s="119"/>
      <c r="H23" s="96"/>
      <c r="I23" s="97"/>
      <c r="J23" s="97"/>
      <c r="K23" s="98"/>
      <c r="L23" s="106"/>
      <c r="M23" s="119"/>
      <c r="N23" s="96"/>
      <c r="O23" s="97"/>
      <c r="P23" s="97"/>
      <c r="Q23" s="98"/>
      <c r="R23" s="106"/>
      <c r="S23" s="119"/>
      <c r="T23" s="119"/>
      <c r="U23" s="119"/>
    </row>
    <row r="24" spans="1:21" ht="16.5" x14ac:dyDescent="0.3">
      <c r="A24" s="119"/>
      <c r="B24" s="90"/>
      <c r="C24" s="91"/>
      <c r="D24" s="99"/>
      <c r="E24" s="100" t="s">
        <v>101</v>
      </c>
      <c r="F24" s="107">
        <f>Datos!K26/(1-(Datos!J26/Datos!I26))</f>
        <v>428880.05404594657</v>
      </c>
      <c r="G24" s="119"/>
      <c r="H24" s="90"/>
      <c r="I24" s="91"/>
      <c r="J24" s="99"/>
      <c r="K24" s="100" t="s">
        <v>101</v>
      </c>
      <c r="L24" s="107">
        <f>Datos!K27/(1-(Datos!J27/Datos!I27))</f>
        <v>473985.70263398602</v>
      </c>
      <c r="M24" s="119"/>
      <c r="N24" s="90"/>
      <c r="O24" s="91"/>
      <c r="P24" s="99"/>
      <c r="Q24" s="100" t="s">
        <v>101</v>
      </c>
      <c r="R24" s="107">
        <f>Datos!K28/(1-(Datos!J28/Datos!I28))</f>
        <v>524480.02842186706</v>
      </c>
      <c r="S24" s="119"/>
      <c r="T24" s="119"/>
      <c r="U24" s="119"/>
    </row>
    <row r="25" spans="1:21" ht="16.5" x14ac:dyDescent="0.3">
      <c r="A25" s="119"/>
      <c r="B25" s="93"/>
      <c r="C25" s="94"/>
      <c r="D25" s="101"/>
      <c r="E25" s="100"/>
      <c r="F25" s="108"/>
      <c r="G25" s="119"/>
      <c r="H25" s="93"/>
      <c r="I25" s="94"/>
      <c r="J25" s="101"/>
      <c r="K25" s="100"/>
      <c r="L25" s="108"/>
      <c r="M25" s="119"/>
      <c r="N25" s="93"/>
      <c r="O25" s="94"/>
      <c r="P25" s="101"/>
      <c r="Q25" s="100"/>
      <c r="R25" s="108"/>
      <c r="S25" s="119"/>
      <c r="T25" s="119"/>
      <c r="U25" s="119"/>
    </row>
    <row r="26" spans="1:21" ht="17.25" thickBot="1" x14ac:dyDescent="0.35">
      <c r="A26" s="119"/>
      <c r="B26" s="96"/>
      <c r="C26" s="97"/>
      <c r="D26" s="102"/>
      <c r="E26" s="103"/>
      <c r="F26" s="109"/>
      <c r="G26" s="119"/>
      <c r="H26" s="96"/>
      <c r="I26" s="97"/>
      <c r="J26" s="102"/>
      <c r="K26" s="103"/>
      <c r="L26" s="109"/>
      <c r="M26" s="119"/>
      <c r="N26" s="96"/>
      <c r="O26" s="97"/>
      <c r="P26" s="102"/>
      <c r="Q26" s="103"/>
      <c r="R26" s="109"/>
      <c r="S26" s="119"/>
      <c r="T26" s="119"/>
      <c r="U26" s="119"/>
    </row>
    <row r="27" spans="1:21" ht="15.75" thickBot="1" x14ac:dyDescent="0.3">
      <c r="A27" s="119"/>
      <c r="B27" s="119"/>
      <c r="C27" s="119"/>
      <c r="D27" s="119"/>
      <c r="E27" s="119"/>
      <c r="F27" s="119"/>
      <c r="G27" s="119"/>
      <c r="H27" s="119"/>
      <c r="I27" s="119"/>
      <c r="J27" s="119"/>
      <c r="K27" s="119"/>
      <c r="L27" s="119"/>
      <c r="M27" s="119"/>
      <c r="N27" s="119"/>
      <c r="O27" s="119"/>
      <c r="P27" s="119"/>
      <c r="Q27" s="119"/>
      <c r="R27" s="119"/>
      <c r="S27" s="119"/>
      <c r="T27" s="119"/>
      <c r="U27" s="119"/>
    </row>
    <row r="28" spans="1:21" ht="17.25" thickBot="1" x14ac:dyDescent="0.3">
      <c r="A28" s="119"/>
      <c r="B28" s="89" t="s">
        <v>108</v>
      </c>
      <c r="C28" s="74"/>
      <c r="D28" s="74"/>
      <c r="E28" s="74"/>
      <c r="F28" s="74"/>
      <c r="G28" s="119"/>
      <c r="H28" s="119"/>
      <c r="I28" s="119"/>
      <c r="J28" s="119"/>
      <c r="K28" s="119"/>
      <c r="L28" s="119"/>
      <c r="M28" s="119"/>
      <c r="N28" s="119"/>
      <c r="O28" s="119"/>
      <c r="P28" s="119"/>
      <c r="Q28" s="119"/>
      <c r="R28" s="119"/>
      <c r="S28" s="119"/>
      <c r="T28" s="119"/>
      <c r="U28" s="119"/>
    </row>
    <row r="29" spans="1:21" ht="16.5" x14ac:dyDescent="0.3">
      <c r="A29" s="119"/>
      <c r="B29" s="90"/>
      <c r="C29" s="91"/>
      <c r="D29" s="91"/>
      <c r="E29" s="92" t="s">
        <v>100</v>
      </c>
      <c r="F29" s="104">
        <f>Datos!K29/(Datos!I29-Datos!J29)</f>
        <v>468.24800084160216</v>
      </c>
      <c r="G29" s="119"/>
      <c r="H29" s="119"/>
      <c r="I29" s="119"/>
      <c r="J29" s="119"/>
      <c r="K29" s="119"/>
      <c r="L29" s="119"/>
      <c r="M29" s="119"/>
      <c r="N29" s="119"/>
      <c r="O29" s="119"/>
      <c r="P29" s="119"/>
      <c r="Q29" s="119"/>
      <c r="R29" s="119"/>
      <c r="S29" s="119"/>
      <c r="T29" s="119"/>
      <c r="U29" s="119"/>
    </row>
    <row r="30" spans="1:21" ht="16.5" x14ac:dyDescent="0.3">
      <c r="A30" s="119"/>
      <c r="B30" s="93"/>
      <c r="C30" s="94"/>
      <c r="D30" s="94"/>
      <c r="E30" s="95"/>
      <c r="F30" s="105"/>
      <c r="G30" s="119"/>
      <c r="H30" s="122"/>
      <c r="I30" s="119"/>
      <c r="J30" s="119"/>
      <c r="K30" s="119"/>
      <c r="L30" s="119"/>
      <c r="M30" s="119"/>
      <c r="N30" s="119"/>
      <c r="O30" s="119"/>
      <c r="P30" s="119"/>
      <c r="Q30" s="119"/>
      <c r="R30" s="119"/>
      <c r="S30" s="119"/>
      <c r="T30" s="119"/>
      <c r="U30" s="119"/>
    </row>
    <row r="31" spans="1:21" ht="17.25" thickBot="1" x14ac:dyDescent="0.35">
      <c r="A31" s="119"/>
      <c r="B31" s="96"/>
      <c r="C31" s="97"/>
      <c r="D31" s="97"/>
      <c r="E31" s="98"/>
      <c r="F31" s="106"/>
      <c r="G31" s="119"/>
      <c r="H31" s="119"/>
      <c r="I31" s="119"/>
      <c r="J31" s="119"/>
      <c r="K31" s="119"/>
      <c r="L31" s="119"/>
      <c r="M31" s="119"/>
      <c r="N31" s="119"/>
      <c r="O31" s="119"/>
      <c r="P31" s="119"/>
      <c r="Q31" s="119"/>
      <c r="R31" s="119"/>
      <c r="S31" s="119"/>
      <c r="T31" s="119"/>
      <c r="U31" s="119"/>
    </row>
    <row r="32" spans="1:21" ht="16.5" x14ac:dyDescent="0.3">
      <c r="A32" s="119"/>
      <c r="B32" s="90"/>
      <c r="C32" s="91"/>
      <c r="D32" s="99"/>
      <c r="E32" s="100" t="s">
        <v>101</v>
      </c>
      <c r="F32" s="107">
        <f>Datos!K29/(1-(Datos!J29/Datos!I29))</f>
        <v>581125.06862488715</v>
      </c>
      <c r="G32" s="119"/>
      <c r="H32" s="119"/>
      <c r="I32" s="119"/>
      <c r="J32" s="119"/>
      <c r="K32" s="119"/>
      <c r="L32" s="119"/>
      <c r="M32" s="119"/>
      <c r="N32" s="119"/>
      <c r="O32" s="119"/>
      <c r="P32" s="119"/>
      <c r="Q32" s="119"/>
      <c r="R32" s="119"/>
      <c r="S32" s="119"/>
      <c r="T32" s="119"/>
      <c r="U32" s="119"/>
    </row>
    <row r="33" spans="1:21" ht="16.5" x14ac:dyDescent="0.3">
      <c r="A33" s="119"/>
      <c r="B33" s="93"/>
      <c r="C33" s="94"/>
      <c r="D33" s="101"/>
      <c r="E33" s="100"/>
      <c r="F33" s="108"/>
      <c r="G33" s="119"/>
      <c r="H33" s="119"/>
      <c r="I33" s="119"/>
      <c r="J33" s="119"/>
      <c r="K33" s="119"/>
      <c r="L33" s="119"/>
      <c r="M33" s="119"/>
      <c r="N33" s="119"/>
      <c r="O33" s="119"/>
      <c r="P33" s="119"/>
      <c r="Q33" s="119"/>
      <c r="R33" s="119"/>
      <c r="S33" s="119"/>
      <c r="T33" s="119"/>
      <c r="U33" s="119"/>
    </row>
    <row r="34" spans="1:21" ht="17.25" thickBot="1" x14ac:dyDescent="0.35">
      <c r="A34" s="119"/>
      <c r="B34" s="96"/>
      <c r="C34" s="97"/>
      <c r="D34" s="102"/>
      <c r="E34" s="103"/>
      <c r="F34" s="109"/>
      <c r="G34" s="119"/>
      <c r="H34" s="119"/>
      <c r="I34" s="119"/>
      <c r="J34" s="119"/>
      <c r="K34" s="119"/>
      <c r="L34" s="119"/>
      <c r="M34" s="119"/>
      <c r="N34" s="119"/>
      <c r="O34" s="119"/>
      <c r="P34" s="119"/>
      <c r="Q34" s="119"/>
      <c r="R34" s="119"/>
      <c r="S34" s="119"/>
      <c r="T34" s="119"/>
      <c r="U34" s="119"/>
    </row>
    <row r="35" spans="1:21" ht="15.75" thickBot="1" x14ac:dyDescent="0.3">
      <c r="A35" s="119"/>
      <c r="B35" s="119"/>
      <c r="C35" s="119"/>
      <c r="D35" s="119"/>
      <c r="E35" s="119"/>
      <c r="F35" s="119"/>
      <c r="G35" s="119"/>
      <c r="H35" s="119"/>
      <c r="I35" s="119"/>
      <c r="J35" s="119"/>
      <c r="K35" s="119"/>
      <c r="L35" s="119"/>
      <c r="M35" s="119"/>
      <c r="N35" s="119"/>
      <c r="O35" s="119"/>
      <c r="P35" s="119"/>
      <c r="Q35" s="119"/>
      <c r="R35" s="119"/>
      <c r="S35" s="119"/>
      <c r="T35" s="119"/>
      <c r="U35" s="119"/>
    </row>
    <row r="36" spans="1:21" x14ac:dyDescent="0.25">
      <c r="A36" s="119"/>
      <c r="B36" s="110" t="s">
        <v>109</v>
      </c>
      <c r="C36" s="111"/>
      <c r="D36" s="111"/>
      <c r="E36" s="111"/>
      <c r="F36" s="112"/>
      <c r="G36" s="119"/>
      <c r="H36" s="119"/>
      <c r="I36" s="119"/>
      <c r="J36" s="119"/>
      <c r="K36" s="119"/>
      <c r="L36" s="119"/>
      <c r="M36" s="119"/>
      <c r="N36" s="119"/>
      <c r="O36" s="119"/>
      <c r="P36" s="119"/>
      <c r="Q36" s="119"/>
      <c r="R36" s="119"/>
      <c r="S36" s="119"/>
      <c r="T36" s="119"/>
      <c r="U36" s="119"/>
    </row>
    <row r="37" spans="1:21" x14ac:dyDescent="0.25">
      <c r="A37" s="119"/>
      <c r="B37" s="113"/>
      <c r="C37" s="114"/>
      <c r="D37" s="114"/>
      <c r="E37" s="114"/>
      <c r="F37" s="115"/>
      <c r="G37" s="119"/>
      <c r="H37" s="119"/>
      <c r="I37" s="119"/>
      <c r="J37" s="119"/>
      <c r="K37" s="119"/>
      <c r="L37" s="119"/>
      <c r="M37" s="119"/>
      <c r="N37" s="119"/>
      <c r="O37" s="119"/>
      <c r="P37" s="119"/>
      <c r="Q37" s="119"/>
      <c r="R37" s="119"/>
      <c r="S37" s="119"/>
      <c r="T37" s="119"/>
      <c r="U37" s="119"/>
    </row>
    <row r="38" spans="1:21" ht="15.75" thickBot="1" x14ac:dyDescent="0.3">
      <c r="A38" s="119"/>
      <c r="B38" s="116"/>
      <c r="C38" s="117"/>
      <c r="D38" s="117"/>
      <c r="E38" s="117"/>
      <c r="F38" s="118"/>
      <c r="G38" s="119"/>
      <c r="H38" s="119"/>
      <c r="I38" s="119"/>
      <c r="J38" s="119"/>
      <c r="K38" s="119"/>
      <c r="L38" s="119"/>
      <c r="M38" s="119"/>
      <c r="N38" s="119"/>
      <c r="O38" s="119"/>
      <c r="P38" s="119"/>
      <c r="Q38" s="119"/>
      <c r="R38" s="119"/>
      <c r="S38" s="119"/>
      <c r="T38" s="119"/>
      <c r="U38" s="119"/>
    </row>
    <row r="39" spans="1:21" x14ac:dyDescent="0.25">
      <c r="A39" s="119"/>
      <c r="B39" s="119"/>
      <c r="C39" s="119"/>
      <c r="D39" s="119"/>
      <c r="E39" s="119"/>
      <c r="F39" s="119"/>
      <c r="G39" s="119"/>
      <c r="H39" s="119"/>
      <c r="I39" s="119"/>
      <c r="J39" s="119"/>
      <c r="K39" s="119"/>
      <c r="L39" s="119"/>
      <c r="M39" s="119"/>
      <c r="N39" s="119"/>
      <c r="O39" s="119"/>
      <c r="P39" s="119"/>
      <c r="Q39" s="119"/>
      <c r="R39" s="119"/>
      <c r="S39" s="119"/>
      <c r="T39" s="119"/>
      <c r="U39" s="119"/>
    </row>
    <row r="40" spans="1:21" ht="16.5" x14ac:dyDescent="0.25">
      <c r="A40" s="119"/>
      <c r="B40" s="120"/>
      <c r="C40" s="75" t="s">
        <v>97</v>
      </c>
      <c r="D40" s="75" t="s">
        <v>98</v>
      </c>
      <c r="E40" s="75" t="s">
        <v>99</v>
      </c>
      <c r="F40" s="75" t="s">
        <v>102</v>
      </c>
      <c r="G40" s="75" t="s">
        <v>103</v>
      </c>
      <c r="H40" s="75" t="s">
        <v>104</v>
      </c>
      <c r="I40" s="75" t="s">
        <v>105</v>
      </c>
      <c r="J40" s="75" t="s">
        <v>106</v>
      </c>
      <c r="K40" s="75" t="s">
        <v>107</v>
      </c>
      <c r="L40" s="75" t="s">
        <v>108</v>
      </c>
      <c r="M40" s="119"/>
      <c r="N40" s="119"/>
      <c r="O40" s="119"/>
      <c r="P40" s="119"/>
      <c r="Q40" s="119"/>
      <c r="R40" s="119"/>
      <c r="S40" s="119"/>
      <c r="T40" s="119"/>
      <c r="U40" s="119"/>
    </row>
    <row r="41" spans="1:21" ht="16.5" x14ac:dyDescent="0.25">
      <c r="A41" s="119"/>
      <c r="B41" s="76" t="s">
        <v>110</v>
      </c>
      <c r="C41" s="79">
        <f>Datos!I20</f>
        <v>800</v>
      </c>
      <c r="D41" s="79">
        <f>Datos!I21</f>
        <v>840</v>
      </c>
      <c r="E41" s="79">
        <f>Datos!I22</f>
        <v>882</v>
      </c>
      <c r="F41" s="79">
        <f>Datos!I23</f>
        <v>926.1</v>
      </c>
      <c r="G41" s="79">
        <f>Datos!I24</f>
        <v>972.40499999999997</v>
      </c>
      <c r="H41" s="79">
        <f>Datos!I25</f>
        <v>1021.0252499999999</v>
      </c>
      <c r="I41" s="79">
        <f>Datos!I26</f>
        <v>1072.0765124999998</v>
      </c>
      <c r="J41" s="79">
        <f>Datos!I27</f>
        <v>1125.6803381249997</v>
      </c>
      <c r="K41" s="79">
        <f>Datos!I28</f>
        <v>1181.9643550312496</v>
      </c>
      <c r="L41" s="79">
        <f>Datos!I29</f>
        <v>1241.0625727828121</v>
      </c>
      <c r="M41" s="119"/>
      <c r="N41" s="119"/>
      <c r="O41" s="119"/>
      <c r="P41" s="119"/>
      <c r="Q41" s="119"/>
      <c r="R41" s="119"/>
      <c r="S41" s="119"/>
      <c r="T41" s="119"/>
      <c r="U41" s="119"/>
    </row>
    <row r="42" spans="1:21" ht="16.5" x14ac:dyDescent="0.25">
      <c r="A42" s="119"/>
      <c r="B42" s="76" t="s">
        <v>111</v>
      </c>
      <c r="C42" s="79">
        <f>Datos!J20</f>
        <v>300</v>
      </c>
      <c r="D42" s="79">
        <f>Datos!J21</f>
        <v>324</v>
      </c>
      <c r="E42" s="79">
        <f>Datos!J22</f>
        <v>349.92</v>
      </c>
      <c r="F42" s="79">
        <f>Datos!J23</f>
        <v>377.91359999999997</v>
      </c>
      <c r="G42" s="79">
        <f>Datos!J24</f>
        <v>408.14668800000004</v>
      </c>
      <c r="H42" s="79">
        <f>Datos!J25</f>
        <v>440.79842303999999</v>
      </c>
      <c r="I42" s="79">
        <f>Datos!J26</f>
        <v>476.06229688319996</v>
      </c>
      <c r="J42" s="79">
        <f>Datos!J27</f>
        <v>514.14728063385598</v>
      </c>
      <c r="K42" s="79">
        <f>Datos!J28</f>
        <v>555.27906308456443</v>
      </c>
      <c r="L42" s="79">
        <f>Datos!J29</f>
        <v>599.70138813132962</v>
      </c>
      <c r="M42" s="119"/>
      <c r="N42" s="119"/>
      <c r="O42" s="119"/>
      <c r="P42" s="119"/>
      <c r="Q42" s="119"/>
      <c r="R42" s="119"/>
      <c r="S42" s="119"/>
      <c r="T42" s="119"/>
      <c r="U42" s="119"/>
    </row>
    <row r="43" spans="1:21" ht="16.5" x14ac:dyDescent="0.25">
      <c r="A43" s="119"/>
      <c r="B43" s="76" t="s">
        <v>112</v>
      </c>
      <c r="C43" s="79">
        <f>C41-C42</f>
        <v>500</v>
      </c>
      <c r="D43" s="79">
        <f t="shared" ref="D43:L43" si="0">D41-D42</f>
        <v>516</v>
      </c>
      <c r="E43" s="79">
        <f t="shared" si="0"/>
        <v>532.07999999999993</v>
      </c>
      <c r="F43" s="79">
        <f t="shared" si="0"/>
        <v>548.18640000000005</v>
      </c>
      <c r="G43" s="79">
        <f t="shared" si="0"/>
        <v>564.25831199999993</v>
      </c>
      <c r="H43" s="79">
        <f t="shared" si="0"/>
        <v>580.22682695999993</v>
      </c>
      <c r="I43" s="79">
        <f t="shared" si="0"/>
        <v>596.0142156167999</v>
      </c>
      <c r="J43" s="79">
        <f t="shared" si="0"/>
        <v>611.53305749114372</v>
      </c>
      <c r="K43" s="79">
        <f t="shared" si="0"/>
        <v>626.6852919466852</v>
      </c>
      <c r="L43" s="79">
        <f t="shared" si="0"/>
        <v>641.36118465148252</v>
      </c>
      <c r="M43" s="119"/>
      <c r="N43" s="119"/>
      <c r="O43" s="119"/>
      <c r="P43" s="119"/>
      <c r="Q43" s="119"/>
      <c r="R43" s="119"/>
      <c r="S43" s="119"/>
      <c r="T43" s="119"/>
      <c r="U43" s="119"/>
    </row>
    <row r="44" spans="1:21" ht="17.25" thickBot="1" x14ac:dyDescent="0.3">
      <c r="A44" s="119"/>
      <c r="B44" s="76" t="s">
        <v>113</v>
      </c>
      <c r="C44" s="80">
        <f>K59</f>
        <v>150300</v>
      </c>
      <c r="D44" s="80">
        <f>K60</f>
        <v>162315</v>
      </c>
      <c r="E44" s="80">
        <f>K61</f>
        <v>175290.75</v>
      </c>
      <c r="F44" s="80">
        <f>K62</f>
        <v>189304.08749999999</v>
      </c>
      <c r="G44" s="80">
        <f>K63</f>
        <v>204437.99587499999</v>
      </c>
      <c r="H44" s="80">
        <f>K64</f>
        <v>220782.09598874996</v>
      </c>
      <c r="I44" s="80">
        <f>K65</f>
        <v>238433.17713378745</v>
      </c>
      <c r="J44" s="80">
        <f>K66</f>
        <v>257495.77044372485</v>
      </c>
      <c r="K44" s="80">
        <f>K67</f>
        <v>278082.7681754189</v>
      </c>
      <c r="L44" s="80">
        <f>K68</f>
        <v>300316.09253045835</v>
      </c>
      <c r="M44" s="119"/>
      <c r="N44" s="119"/>
      <c r="O44" s="119"/>
      <c r="P44" s="119"/>
      <c r="Q44" s="119"/>
      <c r="R44" s="119"/>
      <c r="S44" s="119"/>
      <c r="T44" s="119"/>
      <c r="U44" s="119"/>
    </row>
    <row r="45" spans="1:21" ht="17.25" thickBot="1" x14ac:dyDescent="0.3">
      <c r="A45" s="119"/>
      <c r="B45" s="77" t="s">
        <v>114</v>
      </c>
      <c r="C45" s="81">
        <f>C43*200-C44</f>
        <v>-50300</v>
      </c>
      <c r="D45" s="81">
        <f t="shared" ref="D45:L45" si="1">D43*200-D44</f>
        <v>-59115</v>
      </c>
      <c r="E45" s="81">
        <f>E43*200-E44</f>
        <v>-68874.750000000015</v>
      </c>
      <c r="F45" s="81">
        <f t="shared" si="1"/>
        <v>-79666.807499999981</v>
      </c>
      <c r="G45" s="81">
        <f t="shared" si="1"/>
        <v>-91586.333475000007</v>
      </c>
      <c r="H45" s="81">
        <f t="shared" si="1"/>
        <v>-104736.73059674999</v>
      </c>
      <c r="I45" s="81">
        <f t="shared" si="1"/>
        <v>-119230.33401042747</v>
      </c>
      <c r="J45" s="81">
        <f t="shared" si="1"/>
        <v>-135189.15894549611</v>
      </c>
      <c r="K45" s="81">
        <f t="shared" si="1"/>
        <v>-152745.70978608186</v>
      </c>
      <c r="L45" s="81">
        <f t="shared" si="1"/>
        <v>-172043.85560016183</v>
      </c>
      <c r="M45" s="119"/>
      <c r="N45" s="119"/>
      <c r="O45" s="119"/>
      <c r="P45" s="119"/>
      <c r="Q45" s="119"/>
      <c r="R45" s="119"/>
      <c r="S45" s="119"/>
      <c r="T45" s="119"/>
      <c r="U45" s="119"/>
    </row>
    <row r="46" spans="1:21" ht="17.25" thickBot="1" x14ac:dyDescent="0.3">
      <c r="A46" s="119"/>
      <c r="B46" s="78" t="s">
        <v>115</v>
      </c>
      <c r="C46" s="81">
        <f t="shared" ref="C46:L46" si="2">C43*300-C44</f>
        <v>-300</v>
      </c>
      <c r="D46" s="81">
        <f t="shared" si="2"/>
        <v>-7515</v>
      </c>
      <c r="E46" s="81">
        <f t="shared" si="2"/>
        <v>-15666.750000000029</v>
      </c>
      <c r="F46" s="81">
        <f t="shared" si="2"/>
        <v>-24848.167499999981</v>
      </c>
      <c r="G46" s="81">
        <f t="shared" si="2"/>
        <v>-35160.502275000006</v>
      </c>
      <c r="H46" s="81">
        <f t="shared" si="2"/>
        <v>-46714.047900749982</v>
      </c>
      <c r="I46" s="81">
        <f t="shared" si="2"/>
        <v>-59628.912448747491</v>
      </c>
      <c r="J46" s="81">
        <f t="shared" si="2"/>
        <v>-74035.853196381737</v>
      </c>
      <c r="K46" s="81">
        <f t="shared" si="2"/>
        <v>-90077.180591413344</v>
      </c>
      <c r="L46" s="81">
        <f t="shared" si="2"/>
        <v>-107907.73713501359</v>
      </c>
      <c r="M46" s="119"/>
      <c r="N46" s="119"/>
      <c r="O46" s="119"/>
      <c r="P46" s="119"/>
      <c r="Q46" s="119"/>
      <c r="R46" s="119"/>
      <c r="S46" s="119"/>
      <c r="T46" s="119"/>
      <c r="U46" s="119"/>
    </row>
    <row r="47" spans="1:21" ht="17.25" thickBot="1" x14ac:dyDescent="0.3">
      <c r="A47" s="119"/>
      <c r="B47" s="78" t="s">
        <v>116</v>
      </c>
      <c r="C47" s="81">
        <f>C43*400-C44</f>
        <v>49700</v>
      </c>
      <c r="D47" s="81">
        <f t="shared" ref="D47:L47" si="3">D43*400-D44</f>
        <v>44085</v>
      </c>
      <c r="E47" s="81">
        <f t="shared" si="3"/>
        <v>37541.249999999971</v>
      </c>
      <c r="F47" s="81">
        <f t="shared" si="3"/>
        <v>29970.472500000033</v>
      </c>
      <c r="G47" s="81">
        <f t="shared" si="3"/>
        <v>21265.32892499998</v>
      </c>
      <c r="H47" s="81">
        <f t="shared" si="3"/>
        <v>11308.634795249993</v>
      </c>
      <c r="I47" s="81">
        <f t="shared" si="3"/>
        <v>-27.490887067484437</v>
      </c>
      <c r="J47" s="81">
        <f t="shared" si="3"/>
        <v>-12882.547447267367</v>
      </c>
      <c r="K47" s="81">
        <f t="shared" si="3"/>
        <v>-27408.651396744826</v>
      </c>
      <c r="L47" s="81">
        <f t="shared" si="3"/>
        <v>-43771.618669865333</v>
      </c>
      <c r="M47" s="119"/>
      <c r="N47" s="119"/>
      <c r="O47" s="119"/>
      <c r="P47" s="119"/>
      <c r="Q47" s="119"/>
      <c r="R47" s="119"/>
      <c r="S47" s="119"/>
      <c r="T47" s="119"/>
      <c r="U47" s="119"/>
    </row>
    <row r="48" spans="1:21" ht="17.25" thickBot="1" x14ac:dyDescent="0.3">
      <c r="A48" s="119"/>
      <c r="B48" s="78" t="s">
        <v>117</v>
      </c>
      <c r="C48" s="81">
        <f>C43*500-C44</f>
        <v>99700</v>
      </c>
      <c r="D48" s="81">
        <f t="shared" ref="D48:L48" si="4">D43*500-D44</f>
        <v>95685</v>
      </c>
      <c r="E48" s="81">
        <f t="shared" si="4"/>
        <v>90749.249999999942</v>
      </c>
      <c r="F48" s="81">
        <f t="shared" si="4"/>
        <v>84789.112500000017</v>
      </c>
      <c r="G48" s="81">
        <f t="shared" si="4"/>
        <v>77691.160124999966</v>
      </c>
      <c r="H48" s="81">
        <f t="shared" si="4"/>
        <v>69331.317491250025</v>
      </c>
      <c r="I48" s="81">
        <f t="shared" si="4"/>
        <v>59573.930674612493</v>
      </c>
      <c r="J48" s="81">
        <f t="shared" si="4"/>
        <v>48270.758301847003</v>
      </c>
      <c r="K48" s="81">
        <f t="shared" si="4"/>
        <v>35259.877797923691</v>
      </c>
      <c r="L48" s="81">
        <f t="shared" si="4"/>
        <v>20364.4997952829</v>
      </c>
      <c r="M48" s="119"/>
      <c r="N48" s="119"/>
      <c r="O48" s="119"/>
      <c r="P48" s="119"/>
      <c r="Q48" s="119"/>
      <c r="R48" s="119"/>
      <c r="S48" s="119"/>
      <c r="T48" s="119"/>
      <c r="U48" s="119"/>
    </row>
    <row r="49" spans="1:21" x14ac:dyDescent="0.25">
      <c r="A49" s="119"/>
      <c r="B49" s="119"/>
      <c r="C49" s="119"/>
      <c r="D49" s="119"/>
      <c r="E49" s="119"/>
      <c r="F49" s="119"/>
      <c r="G49" s="119"/>
      <c r="H49" s="119"/>
      <c r="I49" s="119"/>
      <c r="J49" s="119"/>
      <c r="K49" s="119"/>
      <c r="L49" s="119"/>
      <c r="M49" s="119"/>
      <c r="N49" s="119"/>
      <c r="O49" s="119"/>
      <c r="P49" s="119"/>
      <c r="Q49" s="119"/>
      <c r="R49" s="119"/>
      <c r="S49" s="119"/>
      <c r="T49" s="119"/>
      <c r="U49" s="119"/>
    </row>
    <row r="50" spans="1:21" x14ac:dyDescent="0.25">
      <c r="A50" s="119"/>
      <c r="B50" s="119"/>
      <c r="C50" s="119"/>
      <c r="D50" s="119"/>
      <c r="E50" s="119"/>
      <c r="F50" s="119"/>
      <c r="G50" s="119"/>
      <c r="H50" s="119"/>
      <c r="I50" s="119"/>
      <c r="J50" s="119"/>
      <c r="K50" s="119"/>
      <c r="L50" s="119"/>
      <c r="M50" s="119"/>
      <c r="N50" s="119"/>
      <c r="O50" s="119"/>
      <c r="P50" s="119"/>
      <c r="Q50" s="119"/>
      <c r="R50" s="119"/>
      <c r="S50" s="119"/>
      <c r="T50" s="119"/>
      <c r="U50" s="119"/>
    </row>
    <row r="51" spans="1:21" x14ac:dyDescent="0.25">
      <c r="A51" s="119"/>
      <c r="B51" s="119"/>
      <c r="C51" s="119"/>
      <c r="D51" s="119"/>
      <c r="E51" s="119"/>
      <c r="F51" s="119"/>
      <c r="G51" s="119"/>
      <c r="H51" s="119"/>
      <c r="I51" s="119"/>
      <c r="J51" s="119"/>
      <c r="K51" s="119"/>
      <c r="L51" s="119"/>
      <c r="M51" s="119"/>
      <c r="N51" s="119"/>
      <c r="O51" s="119"/>
      <c r="P51" s="119"/>
      <c r="Q51" s="119"/>
      <c r="R51" s="119"/>
      <c r="S51" s="119"/>
      <c r="T51" s="119"/>
      <c r="U51" s="119"/>
    </row>
    <row r="52" spans="1:21" x14ac:dyDescent="0.25">
      <c r="A52" s="119"/>
      <c r="B52" s="119"/>
      <c r="C52" s="119"/>
      <c r="D52" s="119"/>
      <c r="E52" s="119"/>
      <c r="F52" s="119"/>
      <c r="G52" s="119"/>
      <c r="H52" s="119"/>
      <c r="I52" s="119"/>
      <c r="J52" s="119"/>
      <c r="K52" s="119"/>
      <c r="L52" s="119"/>
      <c r="M52" s="119"/>
      <c r="N52" s="119"/>
      <c r="O52" s="119"/>
      <c r="P52" s="119"/>
      <c r="Q52" s="119"/>
      <c r="R52" s="119"/>
      <c r="S52" s="119"/>
      <c r="T52" s="119"/>
      <c r="U52" s="119"/>
    </row>
    <row r="53" spans="1:21" x14ac:dyDescent="0.25">
      <c r="A53" s="119"/>
      <c r="B53" s="119"/>
      <c r="C53" s="119"/>
      <c r="D53" s="119"/>
      <c r="E53" s="119"/>
      <c r="F53" s="119"/>
      <c r="G53" s="119"/>
      <c r="H53" s="119"/>
      <c r="I53" s="119"/>
      <c r="J53" s="119"/>
      <c r="K53" s="119"/>
      <c r="L53" s="119"/>
      <c r="M53" s="119"/>
      <c r="N53" s="119"/>
      <c r="O53" s="119"/>
      <c r="P53" s="119"/>
      <c r="Q53" s="119"/>
      <c r="R53" s="119"/>
      <c r="S53" s="119"/>
      <c r="T53" s="119"/>
      <c r="U53" s="119"/>
    </row>
    <row r="54" spans="1:21" x14ac:dyDescent="0.25">
      <c r="A54" s="119"/>
      <c r="B54" s="119"/>
      <c r="C54" s="119"/>
      <c r="D54" s="119"/>
      <c r="E54" s="119"/>
      <c r="F54" s="119"/>
      <c r="G54" s="119"/>
      <c r="H54" s="119"/>
      <c r="I54" s="119"/>
      <c r="J54" s="119"/>
      <c r="K54" s="119"/>
      <c r="L54" s="119"/>
      <c r="M54" s="119"/>
      <c r="N54" s="119"/>
      <c r="O54" s="119"/>
      <c r="P54" s="119"/>
      <c r="Q54" s="119"/>
      <c r="R54" s="119"/>
      <c r="S54" s="119"/>
      <c r="T54" s="119"/>
      <c r="U54" s="119"/>
    </row>
    <row r="55" spans="1:21" x14ac:dyDescent="0.25">
      <c r="A55" s="119"/>
      <c r="B55" s="119"/>
      <c r="C55" s="119"/>
      <c r="D55" s="119"/>
      <c r="E55" s="119"/>
      <c r="F55" s="119"/>
      <c r="G55" s="119"/>
      <c r="H55" s="119"/>
      <c r="I55" s="119"/>
      <c r="J55" s="119"/>
      <c r="K55" s="119"/>
      <c r="L55" s="119"/>
      <c r="M55" s="119"/>
      <c r="N55" s="119"/>
      <c r="O55" s="119"/>
      <c r="P55" s="119"/>
      <c r="Q55" s="119"/>
      <c r="R55" s="119"/>
      <c r="S55" s="119"/>
      <c r="T55" s="119"/>
      <c r="U55" s="119"/>
    </row>
    <row r="56" spans="1:21" ht="15.75" thickBot="1" x14ac:dyDescent="0.3">
      <c r="A56" s="119"/>
      <c r="B56" s="119"/>
      <c r="C56" s="119"/>
      <c r="D56" s="119"/>
      <c r="E56" s="119"/>
      <c r="F56" s="119"/>
      <c r="G56" s="119"/>
      <c r="H56" s="119"/>
      <c r="I56" s="119"/>
      <c r="J56" s="119"/>
      <c r="K56" s="119"/>
      <c r="L56" s="119"/>
      <c r="M56" s="119"/>
      <c r="N56" s="119"/>
      <c r="O56" s="119"/>
      <c r="P56" s="119"/>
      <c r="Q56" s="119"/>
      <c r="R56" s="119"/>
      <c r="S56" s="119"/>
      <c r="T56" s="119"/>
      <c r="U56" s="119"/>
    </row>
    <row r="57" spans="1:21" ht="17.25" thickBot="1" x14ac:dyDescent="0.3">
      <c r="A57" s="119"/>
      <c r="B57" s="119"/>
      <c r="C57" s="82" t="s">
        <v>118</v>
      </c>
      <c r="D57" s="82"/>
      <c r="E57" s="82"/>
      <c r="F57" s="82"/>
      <c r="G57" s="82" t="s">
        <v>119</v>
      </c>
      <c r="H57" s="82"/>
      <c r="I57" s="82"/>
      <c r="J57" s="82"/>
      <c r="K57" s="82" t="s">
        <v>120</v>
      </c>
      <c r="L57" s="82"/>
      <c r="M57" s="82"/>
      <c r="N57" s="82"/>
      <c r="O57" s="119"/>
      <c r="P57" s="119"/>
      <c r="Q57" s="119"/>
      <c r="R57" s="119"/>
      <c r="S57" s="119"/>
      <c r="T57" s="119"/>
      <c r="U57" s="119"/>
    </row>
    <row r="58" spans="1:21" ht="17.25" thickBot="1" x14ac:dyDescent="0.3">
      <c r="A58" s="119"/>
      <c r="B58" s="89" t="s">
        <v>121</v>
      </c>
      <c r="C58" s="83">
        <v>200</v>
      </c>
      <c r="D58" s="83">
        <v>300</v>
      </c>
      <c r="E58" s="83">
        <v>400</v>
      </c>
      <c r="F58" s="83">
        <v>500</v>
      </c>
      <c r="G58" s="83">
        <v>200</v>
      </c>
      <c r="H58" s="83">
        <v>300</v>
      </c>
      <c r="I58" s="83">
        <v>400</v>
      </c>
      <c r="J58" s="83">
        <v>500</v>
      </c>
      <c r="K58" s="83">
        <v>200</v>
      </c>
      <c r="L58" s="83">
        <v>300</v>
      </c>
      <c r="M58" s="83">
        <v>400</v>
      </c>
      <c r="N58" s="83">
        <v>500</v>
      </c>
      <c r="O58" s="119"/>
      <c r="P58" s="119"/>
      <c r="Q58" s="119"/>
      <c r="R58" s="119"/>
      <c r="S58" s="119"/>
      <c r="T58" s="119"/>
      <c r="U58" s="119"/>
    </row>
    <row r="59" spans="1:21" ht="17.25" thickBot="1" x14ac:dyDescent="0.3">
      <c r="A59" s="82" t="s">
        <v>35</v>
      </c>
      <c r="B59" s="83" t="s">
        <v>97</v>
      </c>
      <c r="C59" s="84">
        <f>C45+C41*C58</f>
        <v>109700</v>
      </c>
      <c r="D59" s="85">
        <f>C46+C41*D58</f>
        <v>239700</v>
      </c>
      <c r="E59" s="85">
        <f>C47+C41*E58</f>
        <v>369700</v>
      </c>
      <c r="F59" s="85">
        <f>C48+C41*F58</f>
        <v>499700</v>
      </c>
      <c r="G59" s="86">
        <f>K59+C42*G58</f>
        <v>210300</v>
      </c>
      <c r="H59" s="86">
        <f>K59+C42*H58</f>
        <v>240300</v>
      </c>
      <c r="I59" s="86">
        <f>K59+C42*I58</f>
        <v>270300</v>
      </c>
      <c r="J59" s="86">
        <f>K59+C42*J58</f>
        <v>300300</v>
      </c>
      <c r="K59" s="86">
        <f>Datos!K20</f>
        <v>150300</v>
      </c>
      <c r="L59" s="86">
        <f>K59</f>
        <v>150300</v>
      </c>
      <c r="M59" s="86">
        <f t="shared" ref="M59:N60" si="5">L59</f>
        <v>150300</v>
      </c>
      <c r="N59" s="86">
        <f t="shared" si="5"/>
        <v>150300</v>
      </c>
      <c r="O59" s="119"/>
      <c r="P59" s="119"/>
      <c r="Q59" s="119"/>
      <c r="R59" s="119"/>
      <c r="S59" s="119"/>
      <c r="T59" s="119"/>
      <c r="U59" s="119"/>
    </row>
    <row r="60" spans="1:21" ht="17.25" thickBot="1" x14ac:dyDescent="0.3">
      <c r="A60" s="82"/>
      <c r="B60" s="83" t="s">
        <v>98</v>
      </c>
      <c r="C60" s="87">
        <f>D45+D41*C58</f>
        <v>108885</v>
      </c>
      <c r="D60" s="79">
        <f>D46+D41*D58</f>
        <v>244485</v>
      </c>
      <c r="E60" s="79">
        <f>D47+D41*E58</f>
        <v>380085</v>
      </c>
      <c r="F60" s="79">
        <f>D48+D41*F58</f>
        <v>515685</v>
      </c>
      <c r="G60" s="88">
        <f>K60+D42*G58</f>
        <v>227115</v>
      </c>
      <c r="H60" s="88">
        <f>K60+D42*H58</f>
        <v>259515</v>
      </c>
      <c r="I60" s="88">
        <f>K60+D42*I58</f>
        <v>291915</v>
      </c>
      <c r="J60" s="88">
        <f>K60+D42*J58</f>
        <v>324315</v>
      </c>
      <c r="K60" s="88">
        <f>Datos!K21</f>
        <v>162315</v>
      </c>
      <c r="L60" s="88">
        <f>K60</f>
        <v>162315</v>
      </c>
      <c r="M60" s="88">
        <f t="shared" si="5"/>
        <v>162315</v>
      </c>
      <c r="N60" s="88">
        <f t="shared" si="5"/>
        <v>162315</v>
      </c>
      <c r="O60" s="119"/>
      <c r="P60" s="119"/>
      <c r="Q60" s="119"/>
      <c r="R60" s="119"/>
      <c r="S60" s="119"/>
      <c r="T60" s="119"/>
      <c r="U60" s="119"/>
    </row>
    <row r="61" spans="1:21" ht="17.25" thickBot="1" x14ac:dyDescent="0.3">
      <c r="A61" s="82"/>
      <c r="B61" s="83" t="s">
        <v>99</v>
      </c>
      <c r="C61" s="87">
        <f>E45+E41*C58</f>
        <v>107525.24999999999</v>
      </c>
      <c r="D61" s="79">
        <f>E46+E41*D58</f>
        <v>248933.24999999997</v>
      </c>
      <c r="E61" s="79">
        <f>E47+E41*E58</f>
        <v>390341.25</v>
      </c>
      <c r="F61" s="79">
        <f>E48+E41*F58</f>
        <v>531749.25</v>
      </c>
      <c r="G61" s="88">
        <f>K61+E42*G58</f>
        <v>245274.75</v>
      </c>
      <c r="H61" s="88">
        <f>K61+E42*H58</f>
        <v>280266.75</v>
      </c>
      <c r="I61" s="88">
        <f>K61+E42*I58</f>
        <v>315258.75</v>
      </c>
      <c r="J61" s="88">
        <f>K61+E42*J58</f>
        <v>350250.75</v>
      </c>
      <c r="K61" s="88">
        <f>Datos!K22</f>
        <v>175290.75</v>
      </c>
      <c r="L61" s="88">
        <f t="shared" ref="L61:N68" si="6">K61</f>
        <v>175290.75</v>
      </c>
      <c r="M61" s="88">
        <f t="shared" si="6"/>
        <v>175290.75</v>
      </c>
      <c r="N61" s="88">
        <f t="shared" si="6"/>
        <v>175290.75</v>
      </c>
      <c r="O61" s="119"/>
      <c r="P61" s="119"/>
      <c r="Q61" s="119"/>
      <c r="R61" s="119"/>
      <c r="S61" s="119"/>
      <c r="T61" s="119"/>
      <c r="U61" s="119"/>
    </row>
    <row r="62" spans="1:21" ht="17.25" thickBot="1" x14ac:dyDescent="0.3">
      <c r="A62" s="82"/>
      <c r="B62" s="83" t="s">
        <v>102</v>
      </c>
      <c r="C62" s="87">
        <f>F45+F41*C58</f>
        <v>105553.19250000002</v>
      </c>
      <c r="D62" s="79">
        <f>F46+F41*D58</f>
        <v>252981.83250000002</v>
      </c>
      <c r="E62" s="79">
        <f>F47+F41*E58</f>
        <v>400410.47250000003</v>
      </c>
      <c r="F62" s="79">
        <f>F48+F41*F58</f>
        <v>547839.11250000005</v>
      </c>
      <c r="G62" s="88">
        <f>K62+F42*G58</f>
        <v>264886.8075</v>
      </c>
      <c r="H62" s="88">
        <f>K62+F42*H58</f>
        <v>302678.16749999998</v>
      </c>
      <c r="I62" s="88">
        <f>K62+F42*I58</f>
        <v>340469.52749999997</v>
      </c>
      <c r="J62" s="88">
        <f>K62+F42*J58</f>
        <v>378260.88749999995</v>
      </c>
      <c r="K62" s="88">
        <f>Datos!K23</f>
        <v>189304.08749999999</v>
      </c>
      <c r="L62" s="88">
        <f t="shared" si="6"/>
        <v>189304.08749999999</v>
      </c>
      <c r="M62" s="88">
        <f t="shared" si="6"/>
        <v>189304.08749999999</v>
      </c>
      <c r="N62" s="88">
        <f t="shared" si="6"/>
        <v>189304.08749999999</v>
      </c>
      <c r="O62" s="119"/>
      <c r="P62" s="119"/>
      <c r="Q62" s="119"/>
      <c r="R62" s="119"/>
      <c r="S62" s="119"/>
      <c r="T62" s="119"/>
      <c r="U62" s="119"/>
    </row>
    <row r="63" spans="1:21" ht="17.25" thickBot="1" x14ac:dyDescent="0.3">
      <c r="A63" s="82"/>
      <c r="B63" s="83" t="s">
        <v>103</v>
      </c>
      <c r="C63" s="87">
        <f>G45+G41*C58</f>
        <v>102894.66652499999</v>
      </c>
      <c r="D63" s="79">
        <f>G46+G41*D58</f>
        <v>256560.99772499999</v>
      </c>
      <c r="E63" s="79">
        <f>G47+G41*E58</f>
        <v>410227.32892499998</v>
      </c>
      <c r="F63" s="79">
        <f>G48+G41*F58</f>
        <v>563893.66012499994</v>
      </c>
      <c r="G63" s="88">
        <f>K63+G42*G58</f>
        <v>286067.33347499999</v>
      </c>
      <c r="H63" s="88">
        <f>K63+G42*H58</f>
        <v>326882.00227499998</v>
      </c>
      <c r="I63" s="88">
        <f>K63+G42*I58</f>
        <v>367696.67107500002</v>
      </c>
      <c r="J63" s="88">
        <f>K63+G42*J58</f>
        <v>408511.33987500001</v>
      </c>
      <c r="K63" s="88">
        <f>Datos!K24</f>
        <v>204437.99587499999</v>
      </c>
      <c r="L63" s="88">
        <f t="shared" si="6"/>
        <v>204437.99587499999</v>
      </c>
      <c r="M63" s="88">
        <f t="shared" si="6"/>
        <v>204437.99587499999</v>
      </c>
      <c r="N63" s="88">
        <f t="shared" si="6"/>
        <v>204437.99587499999</v>
      </c>
      <c r="O63" s="119"/>
      <c r="P63" s="119"/>
      <c r="Q63" s="119"/>
      <c r="R63" s="119"/>
      <c r="S63" s="119"/>
      <c r="T63" s="119"/>
      <c r="U63" s="119"/>
    </row>
    <row r="64" spans="1:21" ht="17.25" thickBot="1" x14ac:dyDescent="0.3">
      <c r="A64" s="82"/>
      <c r="B64" s="83" t="s">
        <v>104</v>
      </c>
      <c r="C64" s="87">
        <f>H45+H41*C58</f>
        <v>99468.319403250003</v>
      </c>
      <c r="D64" s="79">
        <f>H46+H41*D58</f>
        <v>259593.52709924997</v>
      </c>
      <c r="E64" s="79">
        <f>H47+H41*E58</f>
        <v>419718.73479525</v>
      </c>
      <c r="F64" s="79">
        <f>H48+H41*F58</f>
        <v>579843.94249125</v>
      </c>
      <c r="G64" s="88">
        <f>K64+H42*G58</f>
        <v>308941.78059674997</v>
      </c>
      <c r="H64" s="88">
        <f>K64+H42*H58</f>
        <v>353021.62290074996</v>
      </c>
      <c r="I64" s="88">
        <f>K64+H42*I58</f>
        <v>397101.46520474995</v>
      </c>
      <c r="J64" s="88">
        <f>K64+H42*J58</f>
        <v>441181.30750874995</v>
      </c>
      <c r="K64" s="88">
        <f>Datos!K25</f>
        <v>220782.09598874996</v>
      </c>
      <c r="L64" s="88">
        <f t="shared" si="6"/>
        <v>220782.09598874996</v>
      </c>
      <c r="M64" s="88">
        <f t="shared" si="6"/>
        <v>220782.09598874996</v>
      </c>
      <c r="N64" s="88">
        <f t="shared" si="6"/>
        <v>220782.09598874996</v>
      </c>
      <c r="O64" s="119"/>
      <c r="P64" s="119"/>
      <c r="Q64" s="119"/>
      <c r="R64" s="119"/>
      <c r="S64" s="119"/>
      <c r="T64" s="119"/>
      <c r="U64" s="119"/>
    </row>
    <row r="65" spans="1:21" ht="17.25" thickBot="1" x14ac:dyDescent="0.3">
      <c r="A65" s="82"/>
      <c r="B65" s="83" t="s">
        <v>105</v>
      </c>
      <c r="C65" s="87">
        <f>I45+I41*C58</f>
        <v>95184.968489572493</v>
      </c>
      <c r="D65" s="79">
        <f>I46+I41*D58</f>
        <v>261994.04130125244</v>
      </c>
      <c r="E65" s="79">
        <f>I47+I41*E58</f>
        <v>428803.11411293247</v>
      </c>
      <c r="F65" s="79">
        <f>I48+I41*F58</f>
        <v>595612.18692461238</v>
      </c>
      <c r="G65" s="88">
        <f>K65+I42*G58</f>
        <v>333645.63651042746</v>
      </c>
      <c r="H65" s="88">
        <f>K65+I42*H58</f>
        <v>381251.86619874742</v>
      </c>
      <c r="I65" s="88">
        <f>K65+I42*I58</f>
        <v>428858.09588706744</v>
      </c>
      <c r="J65" s="88">
        <f>K65+I42*J58</f>
        <v>476464.32557538745</v>
      </c>
      <c r="K65" s="88">
        <f>Datos!K26</f>
        <v>238433.17713378745</v>
      </c>
      <c r="L65" s="88">
        <f>K65</f>
        <v>238433.17713378745</v>
      </c>
      <c r="M65" s="88">
        <f>L65</f>
        <v>238433.17713378745</v>
      </c>
      <c r="N65" s="88">
        <f t="shared" si="6"/>
        <v>238433.17713378745</v>
      </c>
      <c r="O65" s="119"/>
      <c r="P65" s="119"/>
      <c r="Q65" s="119"/>
      <c r="R65" s="119"/>
      <c r="S65" s="119"/>
      <c r="T65" s="119"/>
      <c r="U65" s="119"/>
    </row>
    <row r="66" spans="1:21" ht="17.25" thickBot="1" x14ac:dyDescent="0.3">
      <c r="A66" s="82"/>
      <c r="B66" s="83" t="s">
        <v>106</v>
      </c>
      <c r="C66" s="87">
        <f>J45+J41*C58</f>
        <v>89946.908679503831</v>
      </c>
      <c r="D66" s="79">
        <f>J46+J41*D58</f>
        <v>263668.24824111816</v>
      </c>
      <c r="E66" s="79">
        <f>J47+J41*E58</f>
        <v>437389.58780273248</v>
      </c>
      <c r="F66" s="79">
        <f>J48+J41*F58</f>
        <v>611110.92736434692</v>
      </c>
      <c r="G66" s="88">
        <f>K66+J42*G58</f>
        <v>360325.22657049604</v>
      </c>
      <c r="H66" s="88">
        <f>K66+J42*H58</f>
        <v>411739.95463388163</v>
      </c>
      <c r="I66" s="88">
        <f>K66+J42*I58</f>
        <v>463154.68269726727</v>
      </c>
      <c r="J66" s="88">
        <f>K66+J42*J58</f>
        <v>514569.41076065286</v>
      </c>
      <c r="K66" s="88">
        <f>Datos!K27</f>
        <v>257495.77044372485</v>
      </c>
      <c r="L66" s="88">
        <f t="shared" si="6"/>
        <v>257495.77044372485</v>
      </c>
      <c r="M66" s="88">
        <f t="shared" si="6"/>
        <v>257495.77044372485</v>
      </c>
      <c r="N66" s="88">
        <f t="shared" si="6"/>
        <v>257495.77044372485</v>
      </c>
      <c r="O66" s="119"/>
      <c r="P66" s="119"/>
      <c r="Q66" s="119"/>
      <c r="R66" s="119"/>
      <c r="S66" s="119"/>
      <c r="T66" s="119"/>
      <c r="U66" s="119"/>
    </row>
    <row r="67" spans="1:21" ht="17.25" thickBot="1" x14ac:dyDescent="0.3">
      <c r="A67" s="82"/>
      <c r="B67" s="83" t="s">
        <v>107</v>
      </c>
      <c r="C67" s="87">
        <f>K45+K41*C58</f>
        <v>83647.161220168055</v>
      </c>
      <c r="D67" s="79">
        <f>K46+K41*D58</f>
        <v>264512.12591796153</v>
      </c>
      <c r="E67" s="79">
        <f>K47+K41*E58</f>
        <v>445377.09061575501</v>
      </c>
      <c r="F67" s="79">
        <f>K48+K41*F58</f>
        <v>626242.05531354854</v>
      </c>
      <c r="G67" s="88">
        <f>K67+K42*G58</f>
        <v>389138.58079233178</v>
      </c>
      <c r="H67" s="88">
        <f>K67+K42*H58</f>
        <v>444666.48710078822</v>
      </c>
      <c r="I67" s="88">
        <f>M67+K42*I58</f>
        <v>500194.39340924466</v>
      </c>
      <c r="J67" s="88">
        <f>N67+K42*J58</f>
        <v>555722.29971770104</v>
      </c>
      <c r="K67" s="88">
        <f>Datos!K28</f>
        <v>278082.7681754189</v>
      </c>
      <c r="L67" s="88">
        <f t="shared" si="6"/>
        <v>278082.7681754189</v>
      </c>
      <c r="M67" s="88">
        <f t="shared" si="6"/>
        <v>278082.7681754189</v>
      </c>
      <c r="N67" s="88">
        <f t="shared" si="6"/>
        <v>278082.7681754189</v>
      </c>
      <c r="O67" s="119"/>
      <c r="P67" s="119"/>
      <c r="Q67" s="119"/>
      <c r="R67" s="119"/>
      <c r="S67" s="119"/>
      <c r="T67" s="119"/>
      <c r="U67" s="119"/>
    </row>
    <row r="68" spans="1:21" ht="17.25" thickBot="1" x14ac:dyDescent="0.3">
      <c r="A68" s="82"/>
      <c r="B68" s="83" t="s">
        <v>108</v>
      </c>
      <c r="C68" s="87">
        <f>L45+L41*C58</f>
        <v>76168.658956400614</v>
      </c>
      <c r="D68" s="79">
        <f>L46+L41*D58</f>
        <v>264411.03469982999</v>
      </c>
      <c r="E68" s="79">
        <f>L47+L41*E58</f>
        <v>452653.41044325952</v>
      </c>
      <c r="F68" s="79">
        <f>L48+L41*F58</f>
        <v>640895.78618668905</v>
      </c>
      <c r="G68" s="88">
        <f>K68+L42*G58</f>
        <v>420256.37015672424</v>
      </c>
      <c r="H68" s="88">
        <f>L68+L42*H58</f>
        <v>480226.50896985724</v>
      </c>
      <c r="I68" s="88">
        <f>M68+L42*I58</f>
        <v>540196.64778299024</v>
      </c>
      <c r="J68" s="88">
        <f>N68+L42*J58</f>
        <v>600166.78659612313</v>
      </c>
      <c r="K68" s="88">
        <f>Datos!K29</f>
        <v>300316.09253045835</v>
      </c>
      <c r="L68" s="88">
        <f t="shared" si="6"/>
        <v>300316.09253045835</v>
      </c>
      <c r="M68" s="88">
        <f t="shared" si="6"/>
        <v>300316.09253045835</v>
      </c>
      <c r="N68" s="88">
        <f t="shared" si="6"/>
        <v>300316.09253045835</v>
      </c>
      <c r="O68" s="119"/>
      <c r="P68" s="119"/>
      <c r="Q68" s="119"/>
      <c r="R68" s="119"/>
      <c r="S68" s="119"/>
      <c r="T68" s="119"/>
      <c r="U68" s="119"/>
    </row>
    <row r="69" spans="1:21" x14ac:dyDescent="0.25">
      <c r="A69" s="119"/>
      <c r="B69" s="119"/>
      <c r="C69" s="119"/>
      <c r="D69" s="119"/>
      <c r="E69" s="119"/>
      <c r="F69" s="119"/>
      <c r="G69" s="119"/>
      <c r="H69" s="119"/>
      <c r="I69" s="119"/>
      <c r="J69" s="119"/>
      <c r="K69" s="119"/>
      <c r="L69" s="119"/>
      <c r="M69" s="119"/>
      <c r="N69" s="119"/>
      <c r="O69" s="119"/>
      <c r="P69" s="119"/>
      <c r="Q69" s="119"/>
      <c r="R69" s="119"/>
      <c r="S69" s="119"/>
      <c r="T69" s="119"/>
      <c r="U69" s="119"/>
    </row>
    <row r="70" spans="1:21" x14ac:dyDescent="0.25">
      <c r="A70" s="119"/>
      <c r="B70" s="123" t="s">
        <v>97</v>
      </c>
      <c r="C70" s="123"/>
      <c r="D70" s="119"/>
      <c r="E70" s="119"/>
      <c r="F70" s="119"/>
      <c r="G70" s="119"/>
      <c r="H70" s="123" t="s">
        <v>98</v>
      </c>
      <c r="I70" s="123"/>
      <c r="J70" s="119"/>
      <c r="K70" s="119"/>
      <c r="L70" s="119"/>
      <c r="M70" s="119"/>
      <c r="N70" s="123" t="s">
        <v>99</v>
      </c>
      <c r="O70" s="123"/>
      <c r="P70" s="119"/>
      <c r="Q70" s="119"/>
      <c r="R70" s="119"/>
      <c r="S70" s="119"/>
      <c r="T70" s="119"/>
      <c r="U70" s="119"/>
    </row>
    <row r="71" spans="1:21" x14ac:dyDescent="0.25">
      <c r="A71" s="119"/>
      <c r="B71" s="119"/>
      <c r="C71" s="119"/>
      <c r="D71" s="119"/>
      <c r="E71" s="119"/>
      <c r="F71" s="119"/>
      <c r="G71" s="119"/>
      <c r="H71" s="119"/>
      <c r="I71" s="119"/>
      <c r="J71" s="119"/>
      <c r="K71" s="119"/>
      <c r="L71" s="119"/>
      <c r="M71" s="119"/>
      <c r="N71" s="119"/>
      <c r="O71" s="119"/>
      <c r="P71" s="119"/>
      <c r="Q71" s="119"/>
      <c r="R71" s="119"/>
      <c r="S71" s="119"/>
      <c r="T71" s="119"/>
      <c r="U71" s="119"/>
    </row>
    <row r="72" spans="1:21" x14ac:dyDescent="0.25">
      <c r="A72" s="119"/>
      <c r="B72" s="119"/>
      <c r="C72" s="119"/>
      <c r="D72" s="119"/>
      <c r="E72" s="119"/>
      <c r="F72" s="119"/>
      <c r="G72" s="119"/>
      <c r="H72" s="119"/>
      <c r="I72" s="119"/>
      <c r="J72" s="119"/>
      <c r="K72" s="119"/>
      <c r="L72" s="119"/>
      <c r="M72" s="119"/>
      <c r="N72" s="119"/>
      <c r="O72" s="119"/>
      <c r="P72" s="119"/>
      <c r="Q72" s="119"/>
      <c r="R72" s="119"/>
      <c r="S72" s="119"/>
      <c r="T72" s="119"/>
      <c r="U72" s="119"/>
    </row>
    <row r="73" spans="1:21" x14ac:dyDescent="0.25">
      <c r="A73" s="119"/>
      <c r="B73" s="119"/>
      <c r="C73" s="119"/>
      <c r="D73" s="119"/>
      <c r="E73" s="119"/>
      <c r="F73" s="119"/>
      <c r="G73" s="119"/>
      <c r="H73" s="119"/>
      <c r="I73" s="119"/>
      <c r="J73" s="119"/>
      <c r="K73" s="119"/>
      <c r="L73" s="119"/>
      <c r="M73" s="119"/>
      <c r="N73" s="119"/>
      <c r="O73" s="119"/>
      <c r="P73" s="119"/>
      <c r="Q73" s="119"/>
      <c r="R73" s="119"/>
      <c r="S73" s="119"/>
      <c r="T73" s="119"/>
      <c r="U73" s="119"/>
    </row>
    <row r="74" spans="1:21" x14ac:dyDescent="0.25">
      <c r="A74" s="119"/>
      <c r="B74" s="119"/>
      <c r="C74" s="119"/>
      <c r="D74" s="119"/>
      <c r="E74" s="119"/>
      <c r="F74" s="119"/>
      <c r="G74" s="119"/>
      <c r="H74" s="119"/>
      <c r="I74" s="119"/>
      <c r="J74" s="119"/>
      <c r="K74" s="119"/>
      <c r="L74" s="119"/>
      <c r="M74" s="119"/>
      <c r="N74" s="119"/>
      <c r="O74" s="119"/>
      <c r="P74" s="119"/>
      <c r="Q74" s="119"/>
      <c r="R74" s="119"/>
      <c r="S74" s="119"/>
      <c r="T74" s="119"/>
      <c r="U74" s="119"/>
    </row>
    <row r="75" spans="1:21" x14ac:dyDescent="0.25">
      <c r="A75" s="119"/>
      <c r="B75" s="119"/>
      <c r="C75" s="119"/>
      <c r="D75" s="119"/>
      <c r="E75" s="119"/>
      <c r="F75" s="119"/>
      <c r="G75" s="119"/>
      <c r="H75" s="119"/>
      <c r="I75" s="119"/>
      <c r="J75" s="119"/>
      <c r="K75" s="119"/>
      <c r="L75" s="119"/>
      <c r="M75" s="119"/>
      <c r="N75" s="119"/>
      <c r="O75" s="119"/>
      <c r="P75" s="119"/>
      <c r="Q75" s="119"/>
      <c r="R75" s="119"/>
      <c r="S75" s="119"/>
      <c r="T75" s="119"/>
      <c r="U75" s="119"/>
    </row>
    <row r="76" spans="1:21" x14ac:dyDescent="0.25">
      <c r="A76" s="119"/>
      <c r="B76" s="119"/>
      <c r="C76" s="119"/>
      <c r="D76" s="119"/>
      <c r="E76" s="119"/>
      <c r="F76" s="119"/>
      <c r="G76" s="119"/>
      <c r="H76" s="119"/>
      <c r="I76" s="119"/>
      <c r="J76" s="119"/>
      <c r="K76" s="119"/>
      <c r="L76" s="119"/>
      <c r="M76" s="119"/>
      <c r="N76" s="119"/>
      <c r="O76" s="119"/>
      <c r="P76" s="119"/>
      <c r="Q76" s="119"/>
      <c r="R76" s="119"/>
      <c r="S76" s="119"/>
      <c r="T76" s="119"/>
      <c r="U76" s="119"/>
    </row>
    <row r="77" spans="1:21" x14ac:dyDescent="0.25">
      <c r="A77" s="119"/>
      <c r="B77" s="119"/>
      <c r="C77" s="119"/>
      <c r="D77" s="119"/>
      <c r="E77" s="119"/>
      <c r="F77" s="119"/>
      <c r="G77" s="119"/>
      <c r="H77" s="119"/>
      <c r="I77" s="119"/>
      <c r="J77" s="119"/>
      <c r="K77" s="119"/>
      <c r="L77" s="119"/>
      <c r="M77" s="119"/>
      <c r="N77" s="119"/>
      <c r="O77" s="119"/>
      <c r="P77" s="119"/>
      <c r="Q77" s="119"/>
      <c r="R77" s="119"/>
      <c r="S77" s="119"/>
      <c r="T77" s="119"/>
      <c r="U77" s="119"/>
    </row>
    <row r="78" spans="1:21" x14ac:dyDescent="0.25">
      <c r="A78" s="119"/>
      <c r="B78" s="119"/>
      <c r="C78" s="119"/>
      <c r="D78" s="119"/>
      <c r="E78" s="119"/>
      <c r="F78" s="119"/>
      <c r="G78" s="119"/>
      <c r="H78" s="119"/>
      <c r="I78" s="119"/>
      <c r="J78" s="119"/>
      <c r="K78" s="119"/>
      <c r="L78" s="119"/>
      <c r="M78" s="119"/>
      <c r="N78" s="119"/>
      <c r="O78" s="119"/>
      <c r="P78" s="119"/>
      <c r="Q78" s="119"/>
      <c r="R78" s="119"/>
      <c r="S78" s="119"/>
      <c r="T78" s="119"/>
      <c r="U78" s="119"/>
    </row>
    <row r="79" spans="1:21" x14ac:dyDescent="0.25">
      <c r="A79" s="119"/>
      <c r="B79" s="119"/>
      <c r="C79" s="119"/>
      <c r="D79" s="119"/>
      <c r="E79" s="119"/>
      <c r="F79" s="119"/>
      <c r="G79" s="119"/>
      <c r="H79" s="119"/>
      <c r="I79" s="119"/>
      <c r="J79" s="119"/>
      <c r="K79" s="119"/>
      <c r="L79" s="119"/>
      <c r="M79" s="119"/>
      <c r="N79" s="119"/>
      <c r="O79" s="119"/>
      <c r="P79" s="119"/>
      <c r="Q79" s="119"/>
      <c r="R79" s="119"/>
      <c r="S79" s="119"/>
      <c r="T79" s="119"/>
      <c r="U79" s="119"/>
    </row>
    <row r="80" spans="1:21" x14ac:dyDescent="0.25">
      <c r="A80" s="119"/>
      <c r="B80" s="119"/>
      <c r="C80" s="119"/>
      <c r="D80" s="119"/>
      <c r="E80" s="119"/>
      <c r="F80" s="119"/>
      <c r="G80" s="119"/>
      <c r="H80" s="119"/>
      <c r="I80" s="119"/>
      <c r="J80" s="119"/>
      <c r="K80" s="119"/>
      <c r="L80" s="119"/>
      <c r="M80" s="119"/>
      <c r="N80" s="119"/>
      <c r="O80" s="119"/>
      <c r="P80" s="119"/>
      <c r="Q80" s="119"/>
      <c r="R80" s="119"/>
      <c r="S80" s="119"/>
      <c r="T80" s="119"/>
      <c r="U80" s="119"/>
    </row>
    <row r="81" spans="1:21" x14ac:dyDescent="0.25">
      <c r="A81" s="119"/>
      <c r="B81" s="119"/>
      <c r="C81" s="119"/>
      <c r="D81" s="119"/>
      <c r="E81" s="119"/>
      <c r="F81" s="119"/>
      <c r="G81" s="119"/>
      <c r="H81" s="119"/>
      <c r="I81" s="119"/>
      <c r="J81" s="119"/>
      <c r="K81" s="119"/>
      <c r="L81" s="119"/>
      <c r="M81" s="119"/>
      <c r="N81" s="119"/>
      <c r="O81" s="119"/>
      <c r="P81" s="119"/>
      <c r="Q81" s="119"/>
      <c r="R81" s="119"/>
      <c r="S81" s="119"/>
      <c r="T81" s="119"/>
      <c r="U81" s="119"/>
    </row>
    <row r="82" spans="1:21" x14ac:dyDescent="0.25">
      <c r="A82" s="119"/>
      <c r="B82" s="119"/>
      <c r="C82" s="119"/>
      <c r="D82" s="119"/>
      <c r="E82" s="119"/>
      <c r="F82" s="119"/>
      <c r="G82" s="119"/>
      <c r="H82" s="119"/>
      <c r="I82" s="119"/>
      <c r="J82" s="119"/>
      <c r="K82" s="119"/>
      <c r="L82" s="119"/>
      <c r="M82" s="119"/>
      <c r="N82" s="119"/>
      <c r="O82" s="119"/>
      <c r="P82" s="119"/>
      <c r="Q82" s="119"/>
      <c r="R82" s="119"/>
      <c r="S82" s="119"/>
      <c r="T82" s="119"/>
      <c r="U82" s="119"/>
    </row>
    <row r="83" spans="1:21" x14ac:dyDescent="0.25">
      <c r="A83" s="119"/>
      <c r="B83" s="119"/>
      <c r="C83" s="119"/>
      <c r="D83" s="119"/>
      <c r="E83" s="119"/>
      <c r="F83" s="119"/>
      <c r="G83" s="119"/>
      <c r="H83" s="119"/>
      <c r="I83" s="119"/>
      <c r="J83" s="119"/>
      <c r="K83" s="119"/>
      <c r="L83" s="119"/>
      <c r="M83" s="119"/>
      <c r="N83" s="119"/>
      <c r="O83" s="119"/>
      <c r="P83" s="119"/>
      <c r="Q83" s="119"/>
      <c r="R83" s="119"/>
      <c r="S83" s="119"/>
      <c r="T83" s="119"/>
      <c r="U83" s="119"/>
    </row>
    <row r="84" spans="1:21" x14ac:dyDescent="0.25">
      <c r="A84" s="119"/>
      <c r="B84" s="119"/>
      <c r="C84" s="119"/>
      <c r="D84" s="119"/>
      <c r="E84" s="119"/>
      <c r="F84" s="119"/>
      <c r="G84" s="119"/>
      <c r="H84" s="119"/>
      <c r="I84" s="119"/>
      <c r="J84" s="119"/>
      <c r="K84" s="119"/>
      <c r="L84" s="119"/>
      <c r="M84" s="119"/>
      <c r="N84" s="119"/>
      <c r="O84" s="119"/>
      <c r="P84" s="119"/>
      <c r="Q84" s="119"/>
      <c r="R84" s="119"/>
      <c r="S84" s="119"/>
      <c r="T84" s="119"/>
      <c r="U84" s="119"/>
    </row>
    <row r="85" spans="1:21" x14ac:dyDescent="0.25">
      <c r="A85" s="119"/>
      <c r="B85" s="119"/>
      <c r="C85" s="119"/>
      <c r="D85" s="119"/>
      <c r="E85" s="119"/>
      <c r="F85" s="119"/>
      <c r="G85" s="119"/>
      <c r="H85" s="119"/>
      <c r="I85" s="119"/>
      <c r="J85" s="119"/>
      <c r="K85" s="119"/>
      <c r="L85" s="119"/>
      <c r="M85" s="119"/>
      <c r="N85" s="119"/>
      <c r="O85" s="119"/>
      <c r="P85" s="119"/>
      <c r="Q85" s="119"/>
      <c r="R85" s="119"/>
      <c r="S85" s="119"/>
      <c r="T85" s="119"/>
      <c r="U85" s="119"/>
    </row>
    <row r="86" spans="1:21" x14ac:dyDescent="0.25">
      <c r="A86" s="119"/>
      <c r="B86" s="119"/>
      <c r="C86" s="119"/>
      <c r="D86" s="119"/>
      <c r="E86" s="119"/>
      <c r="F86" s="119"/>
      <c r="G86" s="119"/>
      <c r="H86" s="119"/>
      <c r="I86" s="119"/>
      <c r="J86" s="119"/>
      <c r="K86" s="119"/>
      <c r="L86" s="119"/>
      <c r="M86" s="119"/>
      <c r="N86" s="119"/>
      <c r="O86" s="119"/>
      <c r="P86" s="119"/>
      <c r="Q86" s="119"/>
      <c r="R86" s="119"/>
      <c r="S86" s="119"/>
      <c r="T86" s="119"/>
      <c r="U86" s="119"/>
    </row>
    <row r="87" spans="1:21" x14ac:dyDescent="0.25">
      <c r="A87" s="119"/>
      <c r="B87" s="119"/>
      <c r="C87" s="119"/>
      <c r="D87" s="119"/>
      <c r="E87" s="119"/>
      <c r="F87" s="119"/>
      <c r="G87" s="119"/>
      <c r="H87" s="119"/>
      <c r="I87" s="119"/>
      <c r="J87" s="119"/>
      <c r="K87" s="119"/>
      <c r="L87" s="119"/>
      <c r="M87" s="119"/>
      <c r="N87" s="119"/>
      <c r="O87" s="119"/>
      <c r="P87" s="119"/>
      <c r="Q87" s="119"/>
      <c r="R87" s="119"/>
      <c r="S87" s="119"/>
      <c r="T87" s="119"/>
      <c r="U87" s="119"/>
    </row>
    <row r="88" spans="1:21" x14ac:dyDescent="0.25">
      <c r="A88" s="119"/>
      <c r="B88" s="119"/>
      <c r="C88" s="119"/>
      <c r="D88" s="119"/>
      <c r="E88" s="119"/>
      <c r="F88" s="119"/>
      <c r="G88" s="119"/>
      <c r="H88" s="119"/>
      <c r="I88" s="119"/>
      <c r="J88" s="119"/>
      <c r="K88" s="119"/>
      <c r="L88" s="119"/>
      <c r="M88" s="119"/>
      <c r="N88" s="119"/>
      <c r="O88" s="119"/>
      <c r="P88" s="119"/>
      <c r="Q88" s="119"/>
      <c r="R88" s="119"/>
      <c r="S88" s="119"/>
      <c r="T88" s="119"/>
      <c r="U88" s="119"/>
    </row>
    <row r="89" spans="1:21" x14ac:dyDescent="0.25">
      <c r="A89" s="119"/>
      <c r="B89" s="123" t="s">
        <v>102</v>
      </c>
      <c r="C89" s="123"/>
      <c r="D89" s="119"/>
      <c r="E89" s="119"/>
      <c r="F89" s="119"/>
      <c r="G89" s="119"/>
      <c r="H89" s="123" t="s">
        <v>103</v>
      </c>
      <c r="I89" s="123"/>
      <c r="J89" s="119"/>
      <c r="K89" s="119"/>
      <c r="L89" s="119"/>
      <c r="M89" s="119"/>
      <c r="N89" s="123" t="s">
        <v>104</v>
      </c>
      <c r="O89" s="123"/>
      <c r="P89" s="119"/>
      <c r="Q89" s="119"/>
      <c r="R89" s="119"/>
      <c r="S89" s="119"/>
      <c r="T89" s="119"/>
      <c r="U89" s="119"/>
    </row>
    <row r="90" spans="1:21" x14ac:dyDescent="0.25">
      <c r="A90" s="119"/>
      <c r="B90" s="119"/>
      <c r="C90" s="119"/>
      <c r="D90" s="119"/>
      <c r="E90" s="119"/>
      <c r="F90" s="119"/>
      <c r="G90" s="119"/>
      <c r="H90" s="119"/>
      <c r="I90" s="119"/>
      <c r="J90" s="119"/>
      <c r="K90" s="119"/>
      <c r="L90" s="119"/>
      <c r="M90" s="119"/>
      <c r="N90" s="119"/>
      <c r="O90" s="119"/>
      <c r="P90" s="119"/>
      <c r="Q90" s="119"/>
      <c r="R90" s="119"/>
      <c r="S90" s="119"/>
      <c r="T90" s="119"/>
      <c r="U90" s="119"/>
    </row>
    <row r="91" spans="1:21" x14ac:dyDescent="0.25">
      <c r="A91" s="119"/>
      <c r="B91" s="119"/>
      <c r="C91" s="119"/>
      <c r="D91" s="119"/>
      <c r="E91" s="119"/>
      <c r="F91" s="119"/>
      <c r="G91" s="119"/>
      <c r="H91" s="119"/>
      <c r="I91" s="119"/>
      <c r="J91" s="119"/>
      <c r="K91" s="119"/>
      <c r="L91" s="119"/>
      <c r="M91" s="119"/>
      <c r="N91" s="119"/>
      <c r="O91" s="119"/>
      <c r="P91" s="119"/>
      <c r="Q91" s="119"/>
      <c r="R91" s="119"/>
      <c r="S91" s="119"/>
      <c r="T91" s="119"/>
      <c r="U91" s="119"/>
    </row>
    <row r="92" spans="1:21" x14ac:dyDescent="0.25">
      <c r="A92" s="119"/>
      <c r="B92" s="119"/>
      <c r="C92" s="119"/>
      <c r="D92" s="119"/>
      <c r="E92" s="119"/>
      <c r="F92" s="119"/>
      <c r="G92" s="119"/>
      <c r="H92" s="119"/>
      <c r="I92" s="119"/>
      <c r="J92" s="119"/>
      <c r="K92" s="119"/>
      <c r="L92" s="119"/>
      <c r="M92" s="119"/>
      <c r="N92" s="119"/>
      <c r="O92" s="119"/>
      <c r="P92" s="119"/>
      <c r="Q92" s="119"/>
      <c r="R92" s="119"/>
      <c r="S92" s="119"/>
      <c r="T92" s="119"/>
      <c r="U92" s="119"/>
    </row>
    <row r="93" spans="1:21" x14ac:dyDescent="0.25">
      <c r="A93" s="119"/>
      <c r="B93" s="119"/>
      <c r="C93" s="119"/>
      <c r="D93" s="119"/>
      <c r="E93" s="119"/>
      <c r="F93" s="119"/>
      <c r="G93" s="119"/>
      <c r="H93" s="119"/>
      <c r="I93" s="119"/>
      <c r="J93" s="119"/>
      <c r="K93" s="119"/>
      <c r="L93" s="119"/>
      <c r="M93" s="119"/>
      <c r="N93" s="119"/>
      <c r="O93" s="119"/>
      <c r="P93" s="119"/>
      <c r="Q93" s="119"/>
      <c r="R93" s="119"/>
      <c r="S93" s="119"/>
      <c r="T93" s="119"/>
      <c r="U93" s="119"/>
    </row>
    <row r="94" spans="1:21" x14ac:dyDescent="0.25">
      <c r="A94" s="119"/>
      <c r="B94" s="119"/>
      <c r="C94" s="119"/>
      <c r="D94" s="119"/>
      <c r="E94" s="119"/>
      <c r="F94" s="119"/>
      <c r="G94" s="119"/>
      <c r="H94" s="119"/>
      <c r="I94" s="119"/>
      <c r="J94" s="119"/>
      <c r="K94" s="119"/>
      <c r="L94" s="119"/>
      <c r="M94" s="119"/>
      <c r="N94" s="119"/>
      <c r="O94" s="119"/>
      <c r="P94" s="119"/>
      <c r="Q94" s="119"/>
      <c r="R94" s="119"/>
      <c r="S94" s="119"/>
      <c r="T94" s="119"/>
      <c r="U94" s="119"/>
    </row>
    <row r="95" spans="1:21" x14ac:dyDescent="0.25">
      <c r="A95" s="119"/>
      <c r="B95" s="119"/>
      <c r="C95" s="119"/>
      <c r="D95" s="119"/>
      <c r="E95" s="119"/>
      <c r="F95" s="119"/>
      <c r="G95" s="119"/>
      <c r="H95" s="119"/>
      <c r="I95" s="119"/>
      <c r="J95" s="119"/>
      <c r="K95" s="119"/>
      <c r="L95" s="119"/>
      <c r="M95" s="119"/>
      <c r="N95" s="119"/>
      <c r="O95" s="119"/>
      <c r="P95" s="119"/>
      <c r="Q95" s="119"/>
      <c r="R95" s="119"/>
      <c r="S95" s="119"/>
      <c r="T95" s="119"/>
      <c r="U95" s="119"/>
    </row>
    <row r="96" spans="1:21" x14ac:dyDescent="0.25">
      <c r="A96" s="119"/>
      <c r="B96" s="119"/>
      <c r="C96" s="119"/>
      <c r="D96" s="119"/>
      <c r="E96" s="119"/>
      <c r="F96" s="119"/>
      <c r="G96" s="119"/>
      <c r="H96" s="119"/>
      <c r="I96" s="119"/>
      <c r="J96" s="119"/>
      <c r="K96" s="119"/>
      <c r="L96" s="119"/>
      <c r="M96" s="119"/>
      <c r="N96" s="119"/>
      <c r="O96" s="119"/>
      <c r="P96" s="119"/>
      <c r="Q96" s="119"/>
      <c r="R96" s="119"/>
      <c r="S96" s="119"/>
      <c r="T96" s="119"/>
      <c r="U96" s="119"/>
    </row>
    <row r="97" spans="1:21" x14ac:dyDescent="0.25">
      <c r="A97" s="119"/>
      <c r="B97" s="119"/>
      <c r="C97" s="119"/>
      <c r="D97" s="119"/>
      <c r="E97" s="119"/>
      <c r="F97" s="119"/>
      <c r="G97" s="119"/>
      <c r="H97" s="119"/>
      <c r="I97" s="119"/>
      <c r="J97" s="119"/>
      <c r="K97" s="119"/>
      <c r="L97" s="119"/>
      <c r="M97" s="119"/>
      <c r="N97" s="119"/>
      <c r="O97" s="119"/>
      <c r="P97" s="119"/>
      <c r="Q97" s="119"/>
      <c r="R97" s="119"/>
      <c r="S97" s="119"/>
      <c r="T97" s="119"/>
      <c r="U97" s="119"/>
    </row>
    <row r="98" spans="1:21" x14ac:dyDescent="0.25">
      <c r="A98" s="119"/>
      <c r="B98" s="119"/>
      <c r="C98" s="119"/>
      <c r="D98" s="119"/>
      <c r="E98" s="119"/>
      <c r="F98" s="119"/>
      <c r="G98" s="119"/>
      <c r="H98" s="119"/>
      <c r="I98" s="119"/>
      <c r="J98" s="119"/>
      <c r="K98" s="119"/>
      <c r="L98" s="119"/>
      <c r="M98" s="119"/>
      <c r="N98" s="119"/>
      <c r="O98" s="119"/>
      <c r="P98" s="119"/>
      <c r="Q98" s="119"/>
      <c r="R98" s="119"/>
      <c r="S98" s="119"/>
      <c r="T98" s="119"/>
      <c r="U98" s="119"/>
    </row>
    <row r="99" spans="1:21" x14ac:dyDescent="0.25">
      <c r="A99" s="119"/>
      <c r="B99" s="119"/>
      <c r="C99" s="119"/>
      <c r="D99" s="119"/>
      <c r="E99" s="119"/>
      <c r="F99" s="119"/>
      <c r="G99" s="119"/>
      <c r="H99" s="119"/>
      <c r="I99" s="119"/>
      <c r="J99" s="119"/>
      <c r="K99" s="119"/>
      <c r="L99" s="119"/>
      <c r="M99" s="119"/>
      <c r="N99" s="119"/>
      <c r="O99" s="119"/>
      <c r="P99" s="119"/>
      <c r="Q99" s="119"/>
      <c r="R99" s="119"/>
      <c r="S99" s="119"/>
      <c r="T99" s="119"/>
      <c r="U99" s="119"/>
    </row>
    <row r="100" spans="1:21" x14ac:dyDescent="0.25">
      <c r="A100" s="119"/>
      <c r="B100" s="119"/>
      <c r="C100" s="119"/>
      <c r="D100" s="119"/>
      <c r="E100" s="119"/>
      <c r="F100" s="119"/>
      <c r="G100" s="119"/>
      <c r="H100" s="119"/>
      <c r="I100" s="119"/>
      <c r="J100" s="119"/>
      <c r="K100" s="119"/>
      <c r="L100" s="119"/>
      <c r="M100" s="119"/>
      <c r="N100" s="119"/>
      <c r="O100" s="119"/>
      <c r="P100" s="119"/>
      <c r="Q100" s="119"/>
      <c r="R100" s="119"/>
      <c r="S100" s="119"/>
      <c r="T100" s="119"/>
      <c r="U100" s="119"/>
    </row>
    <row r="101" spans="1:21" x14ac:dyDescent="0.25">
      <c r="A101" s="119"/>
      <c r="B101" s="119"/>
      <c r="C101" s="119"/>
      <c r="D101" s="119"/>
      <c r="E101" s="119"/>
      <c r="F101" s="119"/>
      <c r="G101" s="119"/>
      <c r="H101" s="119"/>
      <c r="I101" s="119"/>
      <c r="J101" s="119"/>
      <c r="K101" s="119"/>
      <c r="L101" s="119"/>
      <c r="M101" s="119"/>
      <c r="N101" s="119"/>
      <c r="O101" s="119"/>
      <c r="P101" s="119"/>
      <c r="Q101" s="119"/>
      <c r="R101" s="119"/>
      <c r="S101" s="119"/>
      <c r="T101" s="119"/>
      <c r="U101" s="119"/>
    </row>
    <row r="102" spans="1:21" x14ac:dyDescent="0.25">
      <c r="A102" s="119"/>
      <c r="B102" s="119"/>
      <c r="C102" s="119"/>
      <c r="D102" s="119"/>
      <c r="E102" s="119"/>
      <c r="F102" s="119"/>
      <c r="G102" s="119"/>
      <c r="H102" s="119"/>
      <c r="I102" s="119"/>
      <c r="J102" s="119"/>
      <c r="K102" s="119"/>
      <c r="L102" s="119"/>
      <c r="M102" s="119"/>
      <c r="N102" s="119"/>
      <c r="O102" s="119"/>
      <c r="P102" s="119"/>
      <c r="Q102" s="119"/>
      <c r="R102" s="119"/>
      <c r="S102" s="119"/>
      <c r="T102" s="119"/>
      <c r="U102" s="119"/>
    </row>
    <row r="103" spans="1:21" x14ac:dyDescent="0.25">
      <c r="A103" s="119"/>
      <c r="B103" s="119"/>
      <c r="C103" s="119"/>
      <c r="D103" s="119"/>
      <c r="E103" s="119"/>
      <c r="F103" s="119"/>
      <c r="G103" s="119"/>
      <c r="H103" s="119"/>
      <c r="I103" s="119"/>
      <c r="J103" s="119"/>
      <c r="K103" s="119"/>
      <c r="L103" s="119"/>
      <c r="M103" s="119"/>
      <c r="N103" s="119"/>
      <c r="O103" s="119"/>
      <c r="P103" s="119"/>
      <c r="Q103" s="119"/>
      <c r="R103" s="119"/>
      <c r="S103" s="119"/>
      <c r="T103" s="119"/>
      <c r="U103" s="119"/>
    </row>
    <row r="104" spans="1:21" x14ac:dyDescent="0.25">
      <c r="A104" s="119"/>
      <c r="B104" s="119"/>
      <c r="C104" s="119"/>
      <c r="D104" s="119"/>
      <c r="E104" s="119"/>
      <c r="F104" s="119"/>
      <c r="G104" s="119"/>
      <c r="H104" s="119"/>
      <c r="I104" s="119"/>
      <c r="J104" s="119"/>
      <c r="K104" s="119"/>
      <c r="L104" s="119"/>
      <c r="M104" s="119"/>
      <c r="N104" s="119"/>
      <c r="O104" s="119"/>
      <c r="P104" s="119"/>
      <c r="Q104" s="119"/>
      <c r="R104" s="119"/>
      <c r="S104" s="119"/>
      <c r="T104" s="119"/>
      <c r="U104" s="119"/>
    </row>
    <row r="105" spans="1:21" x14ac:dyDescent="0.25">
      <c r="A105" s="119"/>
      <c r="B105" s="119"/>
      <c r="C105" s="119"/>
      <c r="D105" s="119"/>
      <c r="E105" s="119"/>
      <c r="F105" s="119"/>
      <c r="G105" s="119"/>
      <c r="H105" s="119"/>
      <c r="I105" s="119"/>
      <c r="J105" s="119"/>
      <c r="K105" s="119"/>
      <c r="L105" s="119"/>
      <c r="M105" s="119"/>
      <c r="N105" s="119"/>
      <c r="O105" s="119"/>
      <c r="P105" s="119"/>
      <c r="Q105" s="119"/>
      <c r="R105" s="119"/>
      <c r="S105" s="119"/>
      <c r="T105" s="119"/>
      <c r="U105" s="119"/>
    </row>
    <row r="106" spans="1:21" x14ac:dyDescent="0.25">
      <c r="A106" s="119"/>
      <c r="B106" s="119"/>
      <c r="C106" s="119"/>
      <c r="D106" s="119"/>
      <c r="E106" s="119"/>
      <c r="F106" s="119"/>
      <c r="G106" s="119"/>
      <c r="H106" s="119"/>
      <c r="I106" s="119"/>
      <c r="J106" s="119"/>
      <c r="K106" s="119"/>
      <c r="L106" s="119"/>
      <c r="M106" s="119"/>
      <c r="N106" s="119"/>
      <c r="O106" s="119"/>
      <c r="P106" s="119"/>
      <c r="Q106" s="119"/>
      <c r="R106" s="119"/>
      <c r="S106" s="119"/>
      <c r="T106" s="119"/>
      <c r="U106" s="119"/>
    </row>
    <row r="107" spans="1:21" x14ac:dyDescent="0.25">
      <c r="A107" s="119"/>
      <c r="B107" s="119"/>
      <c r="C107" s="119"/>
      <c r="D107" s="119"/>
      <c r="E107" s="119"/>
      <c r="F107" s="119"/>
      <c r="G107" s="119"/>
      <c r="H107" s="119"/>
      <c r="I107" s="119"/>
      <c r="J107" s="119"/>
      <c r="K107" s="119"/>
      <c r="L107" s="119"/>
      <c r="M107" s="119"/>
      <c r="N107" s="119"/>
      <c r="O107" s="119"/>
      <c r="P107" s="119"/>
      <c r="Q107" s="119"/>
      <c r="R107" s="119"/>
      <c r="S107" s="119"/>
      <c r="T107" s="119"/>
      <c r="U107" s="119"/>
    </row>
    <row r="108" spans="1:21" x14ac:dyDescent="0.25">
      <c r="A108" s="119"/>
      <c r="B108" s="123" t="s">
        <v>105</v>
      </c>
      <c r="C108" s="123"/>
      <c r="D108" s="119"/>
      <c r="E108" s="119"/>
      <c r="F108" s="119"/>
      <c r="G108" s="119"/>
      <c r="H108" s="123" t="s">
        <v>106</v>
      </c>
      <c r="I108" s="123"/>
      <c r="J108" s="119"/>
      <c r="K108" s="119"/>
      <c r="L108" s="119"/>
      <c r="M108" s="119"/>
      <c r="N108" s="123" t="s">
        <v>107</v>
      </c>
      <c r="O108" s="123"/>
      <c r="P108" s="119"/>
      <c r="Q108" s="119"/>
      <c r="R108" s="119"/>
      <c r="S108" s="119"/>
      <c r="T108" s="119"/>
      <c r="U108" s="119"/>
    </row>
    <row r="109" spans="1:21" x14ac:dyDescent="0.25">
      <c r="A109" s="119"/>
      <c r="B109" s="119"/>
      <c r="C109" s="119"/>
      <c r="D109" s="119"/>
      <c r="E109" s="119"/>
      <c r="F109" s="119"/>
      <c r="G109" s="119"/>
      <c r="H109" s="119"/>
      <c r="I109" s="119"/>
      <c r="J109" s="119"/>
      <c r="K109" s="119"/>
      <c r="L109" s="119"/>
      <c r="M109" s="119"/>
      <c r="N109" s="119"/>
      <c r="O109" s="119"/>
      <c r="P109" s="119"/>
      <c r="Q109" s="119"/>
      <c r="R109" s="119"/>
      <c r="S109" s="119"/>
      <c r="T109" s="119"/>
      <c r="U109" s="119"/>
    </row>
    <row r="110" spans="1:21" x14ac:dyDescent="0.25">
      <c r="A110" s="119"/>
      <c r="B110" s="119"/>
      <c r="C110" s="119"/>
      <c r="D110" s="119"/>
      <c r="E110" s="119"/>
      <c r="F110" s="119"/>
      <c r="G110" s="119"/>
      <c r="H110" s="119"/>
      <c r="I110" s="119"/>
      <c r="J110" s="119"/>
      <c r="K110" s="119"/>
      <c r="L110" s="119"/>
      <c r="M110" s="119"/>
      <c r="N110" s="119"/>
      <c r="O110" s="119"/>
      <c r="P110" s="119"/>
      <c r="Q110" s="119"/>
      <c r="R110" s="119"/>
      <c r="S110" s="119"/>
      <c r="T110" s="119"/>
      <c r="U110" s="119"/>
    </row>
    <row r="111" spans="1:21" x14ac:dyDescent="0.25">
      <c r="A111" s="119"/>
      <c r="B111" s="119"/>
      <c r="C111" s="119"/>
      <c r="D111" s="119"/>
      <c r="E111" s="119"/>
      <c r="F111" s="119"/>
      <c r="G111" s="119"/>
      <c r="H111" s="119"/>
      <c r="I111" s="119"/>
      <c r="J111" s="119"/>
      <c r="K111" s="119"/>
      <c r="L111" s="119"/>
      <c r="M111" s="119"/>
      <c r="N111" s="119"/>
      <c r="O111" s="119"/>
      <c r="P111" s="119"/>
      <c r="Q111" s="119"/>
      <c r="R111" s="119"/>
      <c r="S111" s="119"/>
      <c r="T111" s="119"/>
      <c r="U111" s="119"/>
    </row>
    <row r="112" spans="1:21" x14ac:dyDescent="0.25">
      <c r="A112" s="119"/>
      <c r="B112" s="119"/>
      <c r="C112" s="119"/>
      <c r="D112" s="119"/>
      <c r="E112" s="119"/>
      <c r="F112" s="119"/>
      <c r="G112" s="119"/>
      <c r="H112" s="119"/>
      <c r="I112" s="119"/>
      <c r="J112" s="119"/>
      <c r="K112" s="119"/>
      <c r="L112" s="119"/>
      <c r="M112" s="119"/>
      <c r="N112" s="119"/>
      <c r="O112" s="119"/>
      <c r="P112" s="119"/>
      <c r="Q112" s="119"/>
      <c r="R112" s="119"/>
      <c r="S112" s="119"/>
      <c r="T112" s="119"/>
      <c r="U112" s="119"/>
    </row>
    <row r="113" spans="1:21" x14ac:dyDescent="0.25">
      <c r="A113" s="119"/>
      <c r="B113" s="119"/>
      <c r="C113" s="119"/>
      <c r="D113" s="119"/>
      <c r="E113" s="119"/>
      <c r="F113" s="119"/>
      <c r="G113" s="119"/>
      <c r="H113" s="119"/>
      <c r="I113" s="119"/>
      <c r="J113" s="119"/>
      <c r="K113" s="119"/>
      <c r="L113" s="119"/>
      <c r="M113" s="119"/>
      <c r="N113" s="119"/>
      <c r="O113" s="119"/>
      <c r="P113" s="119"/>
      <c r="Q113" s="119"/>
      <c r="R113" s="119"/>
      <c r="S113" s="119"/>
      <c r="T113" s="119"/>
      <c r="U113" s="119"/>
    </row>
    <row r="114" spans="1:21" x14ac:dyDescent="0.25">
      <c r="A114" s="119"/>
      <c r="B114" s="119"/>
      <c r="C114" s="119"/>
      <c r="D114" s="119"/>
      <c r="E114" s="119"/>
      <c r="F114" s="119"/>
      <c r="G114" s="119"/>
      <c r="H114" s="119"/>
      <c r="I114" s="119"/>
      <c r="J114" s="119"/>
      <c r="K114" s="119"/>
      <c r="L114" s="119"/>
      <c r="M114" s="119"/>
      <c r="N114" s="119"/>
      <c r="O114" s="119"/>
      <c r="P114" s="119"/>
      <c r="Q114" s="119"/>
      <c r="R114" s="119"/>
      <c r="S114" s="119"/>
      <c r="T114" s="119"/>
      <c r="U114" s="119"/>
    </row>
    <row r="115" spans="1:21" x14ac:dyDescent="0.25">
      <c r="A115" s="119"/>
      <c r="B115" s="119"/>
      <c r="C115" s="119"/>
      <c r="D115" s="119"/>
      <c r="E115" s="119"/>
      <c r="F115" s="119"/>
      <c r="G115" s="119"/>
      <c r="H115" s="119"/>
      <c r="I115" s="119"/>
      <c r="J115" s="119"/>
      <c r="K115" s="119"/>
      <c r="L115" s="119"/>
      <c r="M115" s="119"/>
      <c r="N115" s="119"/>
      <c r="O115" s="119"/>
      <c r="P115" s="119"/>
      <c r="Q115" s="119"/>
      <c r="R115" s="119"/>
      <c r="S115" s="119"/>
      <c r="T115" s="119"/>
      <c r="U115" s="119"/>
    </row>
    <row r="116" spans="1:21" x14ac:dyDescent="0.25">
      <c r="A116" s="119"/>
      <c r="B116" s="119"/>
      <c r="C116" s="119"/>
      <c r="D116" s="119"/>
      <c r="E116" s="119"/>
      <c r="F116" s="119"/>
      <c r="G116" s="119"/>
      <c r="H116" s="119"/>
      <c r="I116" s="119"/>
      <c r="J116" s="119"/>
      <c r="K116" s="119"/>
      <c r="L116" s="119"/>
      <c r="M116" s="119"/>
      <c r="N116" s="119"/>
      <c r="O116" s="119"/>
      <c r="P116" s="119"/>
      <c r="Q116" s="119"/>
      <c r="R116" s="119"/>
      <c r="S116" s="119"/>
      <c r="T116" s="119"/>
      <c r="U116" s="119"/>
    </row>
    <row r="117" spans="1:21" x14ac:dyDescent="0.25">
      <c r="A117" s="119"/>
      <c r="B117" s="119"/>
      <c r="C117" s="119"/>
      <c r="D117" s="119"/>
      <c r="E117" s="119"/>
      <c r="F117" s="119"/>
      <c r="G117" s="119"/>
      <c r="H117" s="119"/>
      <c r="I117" s="119"/>
      <c r="J117" s="119"/>
      <c r="K117" s="119"/>
      <c r="L117" s="119"/>
      <c r="M117" s="119"/>
      <c r="N117" s="119"/>
      <c r="O117" s="119"/>
      <c r="P117" s="119"/>
      <c r="Q117" s="119"/>
      <c r="R117" s="119"/>
      <c r="S117" s="119"/>
      <c r="T117" s="119"/>
      <c r="U117" s="119"/>
    </row>
    <row r="118" spans="1:21" x14ac:dyDescent="0.25">
      <c r="A118" s="119"/>
      <c r="B118" s="119"/>
      <c r="C118" s="119"/>
      <c r="D118" s="119"/>
      <c r="E118" s="119"/>
      <c r="F118" s="119"/>
      <c r="G118" s="119"/>
      <c r="H118" s="119"/>
      <c r="I118" s="119"/>
      <c r="J118" s="119"/>
      <c r="K118" s="119"/>
      <c r="L118" s="119"/>
      <c r="M118" s="119"/>
      <c r="N118" s="119"/>
      <c r="O118" s="119"/>
      <c r="P118" s="119"/>
      <c r="Q118" s="119"/>
      <c r="R118" s="119"/>
      <c r="S118" s="119"/>
      <c r="T118" s="119"/>
      <c r="U118" s="119"/>
    </row>
    <row r="119" spans="1:21" x14ac:dyDescent="0.25">
      <c r="A119" s="119"/>
      <c r="B119" s="119"/>
      <c r="C119" s="119"/>
      <c r="D119" s="119"/>
      <c r="E119" s="119"/>
      <c r="F119" s="119"/>
      <c r="G119" s="119"/>
      <c r="H119" s="119"/>
      <c r="I119" s="119"/>
      <c r="J119" s="119"/>
      <c r="K119" s="119"/>
      <c r="L119" s="119"/>
      <c r="M119" s="119"/>
      <c r="N119" s="119"/>
      <c r="O119" s="119"/>
      <c r="P119" s="119"/>
      <c r="Q119" s="119"/>
      <c r="R119" s="119"/>
      <c r="S119" s="119"/>
      <c r="T119" s="119"/>
      <c r="U119" s="119"/>
    </row>
    <row r="120" spans="1:21" x14ac:dyDescent="0.25">
      <c r="A120" s="119"/>
      <c r="B120" s="119"/>
      <c r="C120" s="119"/>
      <c r="D120" s="119"/>
      <c r="E120" s="119"/>
      <c r="F120" s="119"/>
      <c r="G120" s="119"/>
      <c r="H120" s="119"/>
      <c r="I120" s="119"/>
      <c r="J120" s="119"/>
      <c r="K120" s="119"/>
      <c r="L120" s="119"/>
      <c r="M120" s="119"/>
      <c r="N120" s="119"/>
      <c r="O120" s="119"/>
      <c r="P120" s="119"/>
      <c r="Q120" s="119"/>
      <c r="R120" s="119"/>
      <c r="S120" s="119"/>
      <c r="T120" s="119"/>
      <c r="U120" s="119"/>
    </row>
    <row r="121" spans="1:21" x14ac:dyDescent="0.25">
      <c r="A121" s="119"/>
      <c r="B121" s="119"/>
      <c r="C121" s="119"/>
      <c r="D121" s="119"/>
      <c r="E121" s="119"/>
      <c r="F121" s="119"/>
      <c r="G121" s="119"/>
      <c r="H121" s="119"/>
      <c r="I121" s="119"/>
      <c r="J121" s="119"/>
      <c r="K121" s="119"/>
      <c r="L121" s="119"/>
      <c r="M121" s="119"/>
      <c r="N121" s="119"/>
      <c r="O121" s="119"/>
      <c r="P121" s="119"/>
      <c r="Q121" s="119"/>
      <c r="R121" s="119"/>
      <c r="S121" s="119"/>
      <c r="T121" s="119"/>
      <c r="U121" s="119"/>
    </row>
    <row r="122" spans="1:21" x14ac:dyDescent="0.25">
      <c r="A122" s="119"/>
      <c r="B122" s="119"/>
      <c r="C122" s="119"/>
      <c r="D122" s="119"/>
      <c r="E122" s="119"/>
      <c r="F122" s="119"/>
      <c r="G122" s="119"/>
      <c r="H122" s="119"/>
      <c r="I122" s="119"/>
      <c r="J122" s="119"/>
      <c r="K122" s="119"/>
      <c r="L122" s="119"/>
      <c r="M122" s="119"/>
      <c r="N122" s="119"/>
      <c r="O122" s="119"/>
      <c r="P122" s="119"/>
      <c r="Q122" s="119"/>
      <c r="R122" s="119"/>
      <c r="S122" s="119"/>
      <c r="T122" s="119"/>
      <c r="U122" s="119"/>
    </row>
    <row r="123" spans="1:21" x14ac:dyDescent="0.25">
      <c r="A123" s="119"/>
      <c r="B123" s="119"/>
      <c r="C123" s="119"/>
      <c r="D123" s="119"/>
      <c r="E123" s="119"/>
      <c r="F123" s="119"/>
      <c r="G123" s="119"/>
      <c r="H123" s="119"/>
      <c r="I123" s="119"/>
      <c r="J123" s="119"/>
      <c r="K123" s="119"/>
      <c r="L123" s="119"/>
      <c r="M123" s="119"/>
      <c r="N123" s="119"/>
      <c r="O123" s="119"/>
      <c r="P123" s="119"/>
      <c r="Q123" s="119"/>
      <c r="R123" s="119"/>
      <c r="S123" s="119"/>
      <c r="T123" s="119"/>
      <c r="U123" s="119"/>
    </row>
    <row r="124" spans="1:21" x14ac:dyDescent="0.25">
      <c r="A124" s="119"/>
      <c r="B124" s="119"/>
      <c r="C124" s="119"/>
      <c r="D124" s="119"/>
      <c r="E124" s="119"/>
      <c r="F124" s="119"/>
      <c r="G124" s="119"/>
      <c r="H124" s="119"/>
      <c r="I124" s="119"/>
      <c r="J124" s="119"/>
      <c r="K124" s="119"/>
      <c r="L124" s="119"/>
      <c r="M124" s="119"/>
      <c r="N124" s="119"/>
      <c r="O124" s="119"/>
      <c r="P124" s="119"/>
      <c r="Q124" s="119"/>
      <c r="R124" s="119"/>
      <c r="S124" s="119"/>
      <c r="T124" s="119"/>
      <c r="U124" s="119"/>
    </row>
    <row r="125" spans="1:21" x14ac:dyDescent="0.25">
      <c r="A125" s="119"/>
      <c r="B125" s="119"/>
      <c r="C125" s="119"/>
      <c r="D125" s="119"/>
      <c r="E125" s="119"/>
      <c r="F125" s="119"/>
      <c r="G125" s="119"/>
      <c r="H125" s="119"/>
      <c r="I125" s="119"/>
      <c r="J125" s="119"/>
      <c r="K125" s="119"/>
      <c r="L125" s="119"/>
      <c r="M125" s="119"/>
      <c r="N125" s="119"/>
      <c r="O125" s="119"/>
      <c r="P125" s="119"/>
      <c r="Q125" s="119"/>
      <c r="R125" s="119"/>
      <c r="S125" s="119"/>
      <c r="T125" s="119"/>
      <c r="U125" s="119"/>
    </row>
    <row r="126" spans="1:21" x14ac:dyDescent="0.25">
      <c r="A126" s="119"/>
      <c r="B126" s="119"/>
      <c r="C126" s="119"/>
      <c r="D126" s="119"/>
      <c r="E126" s="119"/>
      <c r="F126" s="119"/>
      <c r="G126" s="119"/>
      <c r="H126" s="119"/>
      <c r="I126" s="119"/>
      <c r="J126" s="119"/>
      <c r="K126" s="119"/>
      <c r="L126" s="119"/>
      <c r="M126" s="119"/>
      <c r="N126" s="119"/>
      <c r="O126" s="119"/>
      <c r="P126" s="119"/>
      <c r="Q126" s="119"/>
      <c r="R126" s="119"/>
      <c r="S126" s="119"/>
      <c r="T126" s="119"/>
      <c r="U126" s="119"/>
    </row>
    <row r="127" spans="1:21" x14ac:dyDescent="0.25">
      <c r="A127" s="119"/>
      <c r="B127" s="123" t="s">
        <v>108</v>
      </c>
      <c r="C127" s="123"/>
      <c r="D127" s="119"/>
      <c r="E127" s="119"/>
      <c r="F127" s="119"/>
      <c r="G127" s="119"/>
      <c r="H127" s="119"/>
      <c r="I127" s="119"/>
      <c r="J127" s="119"/>
      <c r="K127" s="119"/>
      <c r="L127" s="119"/>
      <c r="M127" s="119"/>
      <c r="N127" s="119"/>
      <c r="O127" s="119"/>
      <c r="P127" s="119"/>
      <c r="Q127" s="119"/>
      <c r="R127" s="119"/>
      <c r="S127" s="119"/>
      <c r="T127" s="119"/>
      <c r="U127" s="119"/>
    </row>
    <row r="128" spans="1:21" x14ac:dyDescent="0.25">
      <c r="A128" s="119"/>
      <c r="B128" s="119"/>
      <c r="C128" s="119"/>
      <c r="D128" s="119"/>
      <c r="E128" s="119"/>
      <c r="F128" s="119"/>
      <c r="G128" s="119"/>
      <c r="H128" s="119"/>
      <c r="I128" s="119"/>
      <c r="J128" s="119"/>
      <c r="K128" s="119"/>
      <c r="L128" s="119"/>
      <c r="M128" s="119"/>
      <c r="N128" s="119"/>
      <c r="O128" s="119"/>
      <c r="P128" s="119"/>
      <c r="Q128" s="119"/>
      <c r="R128" s="119"/>
      <c r="S128" s="119"/>
      <c r="T128" s="119"/>
      <c r="U128" s="119"/>
    </row>
    <row r="129" spans="1:21" x14ac:dyDescent="0.25">
      <c r="A129" s="119"/>
      <c r="B129" s="119"/>
      <c r="C129" s="119"/>
      <c r="D129" s="119"/>
      <c r="E129" s="119"/>
      <c r="F129" s="119"/>
      <c r="G129" s="119"/>
      <c r="H129" s="119"/>
      <c r="I129" s="119"/>
      <c r="J129" s="119"/>
      <c r="K129" s="119"/>
      <c r="L129" s="119"/>
      <c r="M129" s="119"/>
      <c r="N129" s="119"/>
      <c r="O129" s="119"/>
      <c r="P129" s="119"/>
      <c r="Q129" s="119"/>
      <c r="R129" s="119"/>
      <c r="S129" s="119"/>
      <c r="T129" s="119"/>
      <c r="U129" s="119"/>
    </row>
    <row r="130" spans="1:21" x14ac:dyDescent="0.25">
      <c r="A130" s="119"/>
      <c r="B130" s="119"/>
      <c r="C130" s="119"/>
      <c r="D130" s="119"/>
      <c r="E130" s="119"/>
      <c r="F130" s="119"/>
      <c r="G130" s="119"/>
      <c r="H130" s="119"/>
      <c r="I130" s="119"/>
      <c r="J130" s="119"/>
      <c r="K130" s="119"/>
      <c r="L130" s="119"/>
      <c r="M130" s="119"/>
      <c r="N130" s="119"/>
      <c r="O130" s="119"/>
      <c r="P130" s="119"/>
      <c r="Q130" s="119"/>
      <c r="R130" s="119"/>
      <c r="S130" s="119"/>
      <c r="T130" s="119"/>
      <c r="U130" s="119"/>
    </row>
    <row r="131" spans="1:21" x14ac:dyDescent="0.25">
      <c r="A131" s="119"/>
      <c r="B131" s="119"/>
      <c r="C131" s="119"/>
      <c r="D131" s="119"/>
      <c r="E131" s="119"/>
      <c r="F131" s="119"/>
      <c r="G131" s="119"/>
      <c r="H131" s="119"/>
      <c r="I131" s="119"/>
      <c r="J131" s="119"/>
      <c r="K131" s="119"/>
      <c r="L131" s="119"/>
      <c r="M131" s="119"/>
      <c r="N131" s="119"/>
      <c r="O131" s="119"/>
      <c r="P131" s="119"/>
      <c r="Q131" s="119"/>
      <c r="R131" s="119"/>
      <c r="S131" s="119"/>
      <c r="T131" s="119"/>
      <c r="U131" s="119"/>
    </row>
    <row r="132" spans="1:21" x14ac:dyDescent="0.25">
      <c r="A132" s="119"/>
      <c r="B132" s="119"/>
      <c r="C132" s="119"/>
      <c r="D132" s="119"/>
      <c r="E132" s="119"/>
      <c r="F132" s="119"/>
      <c r="G132" s="119"/>
      <c r="H132" s="119"/>
      <c r="I132" s="119"/>
      <c r="J132" s="119"/>
      <c r="K132" s="119"/>
      <c r="L132" s="119"/>
      <c r="M132" s="119"/>
      <c r="N132" s="119"/>
      <c r="O132" s="119"/>
      <c r="P132" s="119"/>
      <c r="Q132" s="119"/>
      <c r="R132" s="119"/>
      <c r="S132" s="119"/>
      <c r="T132" s="119"/>
      <c r="U132" s="119"/>
    </row>
    <row r="133" spans="1:21" x14ac:dyDescent="0.25">
      <c r="A133" s="119"/>
      <c r="B133" s="119"/>
      <c r="C133" s="119"/>
      <c r="D133" s="119"/>
      <c r="E133" s="119"/>
      <c r="F133" s="119"/>
      <c r="G133" s="119"/>
      <c r="H133" s="119"/>
      <c r="I133" s="119"/>
      <c r="J133" s="119"/>
      <c r="K133" s="119"/>
      <c r="L133" s="119"/>
      <c r="M133" s="119"/>
      <c r="N133" s="119"/>
      <c r="O133" s="119"/>
      <c r="P133" s="119"/>
      <c r="Q133" s="119"/>
      <c r="R133" s="119"/>
      <c r="S133" s="119"/>
      <c r="T133" s="119"/>
      <c r="U133" s="119"/>
    </row>
    <row r="134" spans="1:21" x14ac:dyDescent="0.25">
      <c r="A134" s="119"/>
      <c r="B134" s="119"/>
      <c r="C134" s="119"/>
      <c r="D134" s="119"/>
      <c r="E134" s="119"/>
      <c r="F134" s="119"/>
      <c r="G134" s="119"/>
      <c r="H134" s="119"/>
      <c r="I134" s="119"/>
      <c r="J134" s="119"/>
      <c r="K134" s="119"/>
      <c r="L134" s="119"/>
      <c r="M134" s="119"/>
      <c r="N134" s="119"/>
      <c r="O134" s="119"/>
      <c r="P134" s="119"/>
      <c r="Q134" s="119"/>
      <c r="R134" s="119"/>
      <c r="S134" s="119"/>
      <c r="T134" s="119"/>
      <c r="U134" s="119"/>
    </row>
    <row r="135" spans="1:21" x14ac:dyDescent="0.25">
      <c r="A135" s="119"/>
      <c r="B135" s="119"/>
      <c r="C135" s="119"/>
      <c r="D135" s="119"/>
      <c r="E135" s="119"/>
      <c r="F135" s="119"/>
      <c r="G135" s="119"/>
      <c r="H135" s="119"/>
      <c r="I135" s="119"/>
      <c r="J135" s="119"/>
      <c r="K135" s="119"/>
      <c r="L135" s="119"/>
      <c r="M135" s="119"/>
      <c r="N135" s="119"/>
      <c r="O135" s="119"/>
      <c r="P135" s="119"/>
      <c r="Q135" s="119"/>
      <c r="R135" s="119"/>
      <c r="S135" s="119"/>
      <c r="T135" s="119"/>
      <c r="U135" s="119"/>
    </row>
    <row r="136" spans="1:21" x14ac:dyDescent="0.25">
      <c r="A136" s="119"/>
      <c r="B136" s="119"/>
      <c r="C136" s="119"/>
      <c r="D136" s="119"/>
      <c r="E136" s="119"/>
      <c r="F136" s="119"/>
      <c r="G136" s="119"/>
      <c r="H136" s="119"/>
      <c r="I136" s="119"/>
      <c r="J136" s="119"/>
      <c r="K136" s="119"/>
      <c r="L136" s="119"/>
      <c r="M136" s="119"/>
      <c r="N136" s="119"/>
      <c r="O136" s="119"/>
      <c r="P136" s="119"/>
      <c r="Q136" s="119"/>
      <c r="R136" s="119"/>
      <c r="S136" s="119"/>
      <c r="T136" s="119"/>
      <c r="U136" s="119"/>
    </row>
    <row r="137" spans="1:21" x14ac:dyDescent="0.25">
      <c r="A137" s="119"/>
      <c r="B137" s="119"/>
      <c r="C137" s="119"/>
      <c r="D137" s="119"/>
      <c r="E137" s="119"/>
      <c r="F137" s="119"/>
      <c r="G137" s="119"/>
      <c r="H137" s="119"/>
      <c r="I137" s="119"/>
      <c r="J137" s="119"/>
      <c r="K137" s="119"/>
      <c r="L137" s="119"/>
      <c r="M137" s="119"/>
      <c r="N137" s="119"/>
      <c r="O137" s="119"/>
      <c r="P137" s="119"/>
      <c r="Q137" s="119"/>
      <c r="R137" s="119"/>
      <c r="S137" s="119"/>
      <c r="T137" s="119"/>
      <c r="U137" s="119"/>
    </row>
    <row r="138" spans="1:21" x14ac:dyDescent="0.25">
      <c r="A138" s="119"/>
      <c r="B138" s="119"/>
      <c r="C138" s="119"/>
      <c r="D138" s="119"/>
      <c r="E138" s="119"/>
      <c r="F138" s="119"/>
      <c r="G138" s="119"/>
      <c r="H138" s="119"/>
      <c r="I138" s="119"/>
      <c r="J138" s="119"/>
      <c r="K138" s="119"/>
      <c r="L138" s="119"/>
      <c r="M138" s="119"/>
      <c r="N138" s="119"/>
      <c r="O138" s="119"/>
      <c r="P138" s="119"/>
      <c r="Q138" s="119"/>
      <c r="R138" s="119"/>
      <c r="S138" s="119"/>
      <c r="T138" s="119"/>
      <c r="U138" s="119"/>
    </row>
    <row r="139" spans="1:21" x14ac:dyDescent="0.25">
      <c r="A139" s="119"/>
      <c r="B139" s="119"/>
      <c r="C139" s="119"/>
      <c r="D139" s="119"/>
      <c r="E139" s="119"/>
      <c r="F139" s="119"/>
      <c r="G139" s="119"/>
      <c r="H139" s="119"/>
      <c r="I139" s="119"/>
      <c r="J139" s="119"/>
      <c r="K139" s="119"/>
      <c r="L139" s="119"/>
      <c r="M139" s="119"/>
      <c r="N139" s="119"/>
      <c r="O139" s="119"/>
      <c r="P139" s="119"/>
      <c r="Q139" s="119"/>
      <c r="R139" s="119"/>
      <c r="S139" s="119"/>
      <c r="T139" s="119"/>
      <c r="U139" s="119"/>
    </row>
    <row r="140" spans="1:21" x14ac:dyDescent="0.25">
      <c r="A140" s="119"/>
      <c r="B140" s="119"/>
      <c r="C140" s="119"/>
      <c r="D140" s="119"/>
      <c r="E140" s="119"/>
      <c r="F140" s="119"/>
      <c r="G140" s="119"/>
      <c r="H140" s="119"/>
      <c r="I140" s="119"/>
      <c r="J140" s="119"/>
      <c r="K140" s="119"/>
      <c r="L140" s="119"/>
      <c r="M140" s="119"/>
      <c r="N140" s="119"/>
      <c r="O140" s="119"/>
      <c r="P140" s="119"/>
      <c r="Q140" s="119"/>
      <c r="R140" s="119"/>
      <c r="S140" s="119"/>
      <c r="T140" s="119"/>
      <c r="U140" s="119"/>
    </row>
    <row r="141" spans="1:21" x14ac:dyDescent="0.25">
      <c r="A141" s="119"/>
      <c r="B141" s="119"/>
      <c r="C141" s="119"/>
      <c r="D141" s="119"/>
      <c r="E141" s="119"/>
      <c r="F141" s="119"/>
      <c r="G141" s="119"/>
      <c r="H141" s="119"/>
      <c r="I141" s="119"/>
      <c r="J141" s="119"/>
      <c r="K141" s="119"/>
      <c r="L141" s="119"/>
      <c r="M141" s="119"/>
      <c r="N141" s="119"/>
      <c r="O141" s="119"/>
      <c r="P141" s="119"/>
      <c r="Q141" s="119"/>
      <c r="R141" s="119"/>
      <c r="S141" s="119"/>
      <c r="T141" s="119"/>
      <c r="U141" s="119"/>
    </row>
    <row r="142" spans="1:21" x14ac:dyDescent="0.25">
      <c r="A142" s="119"/>
      <c r="B142" s="119"/>
      <c r="C142" s="119"/>
      <c r="D142" s="119"/>
      <c r="E142" s="119"/>
      <c r="F142" s="119"/>
      <c r="G142" s="119"/>
      <c r="H142" s="119"/>
      <c r="I142" s="119"/>
      <c r="J142" s="119"/>
      <c r="K142" s="119"/>
      <c r="L142" s="119"/>
      <c r="M142" s="119"/>
      <c r="N142" s="119"/>
      <c r="O142" s="119"/>
      <c r="P142" s="119"/>
      <c r="Q142" s="119"/>
      <c r="R142" s="119"/>
      <c r="S142" s="119"/>
      <c r="T142" s="119"/>
      <c r="U142" s="119"/>
    </row>
    <row r="143" spans="1:21" x14ac:dyDescent="0.25">
      <c r="A143" s="119"/>
      <c r="B143" s="119"/>
      <c r="C143" s="119"/>
      <c r="D143" s="119"/>
      <c r="E143" s="119"/>
      <c r="F143" s="119"/>
      <c r="G143" s="119"/>
      <c r="H143" s="119"/>
      <c r="I143" s="119"/>
      <c r="J143" s="119"/>
      <c r="K143" s="119"/>
      <c r="L143" s="119"/>
      <c r="M143" s="119"/>
      <c r="N143" s="119"/>
      <c r="O143" s="119"/>
      <c r="P143" s="119"/>
      <c r="Q143" s="119"/>
      <c r="R143" s="119"/>
      <c r="S143" s="119"/>
      <c r="T143" s="119"/>
      <c r="U143" s="119"/>
    </row>
    <row r="144" spans="1:21" x14ac:dyDescent="0.25">
      <c r="A144" s="119"/>
      <c r="B144" s="119"/>
      <c r="C144" s="119"/>
      <c r="D144" s="119"/>
      <c r="E144" s="119"/>
      <c r="F144" s="119"/>
      <c r="G144" s="119"/>
      <c r="H144" s="119"/>
      <c r="I144" s="119"/>
      <c r="J144" s="119"/>
      <c r="K144" s="119"/>
      <c r="L144" s="119"/>
      <c r="M144" s="119"/>
      <c r="N144" s="119"/>
      <c r="O144" s="119"/>
      <c r="P144" s="119"/>
      <c r="Q144" s="119"/>
      <c r="R144" s="119"/>
      <c r="S144" s="119"/>
      <c r="T144" s="119"/>
      <c r="U144" s="119"/>
    </row>
    <row r="145" spans="1:21" x14ac:dyDescent="0.25">
      <c r="A145" s="119"/>
      <c r="B145" s="119"/>
      <c r="C145" s="119"/>
      <c r="D145" s="119"/>
      <c r="E145" s="119"/>
      <c r="F145" s="119"/>
      <c r="G145" s="119"/>
      <c r="H145" s="119"/>
      <c r="I145" s="119"/>
      <c r="J145" s="119"/>
      <c r="K145" s="119"/>
      <c r="L145" s="119"/>
      <c r="M145" s="119"/>
      <c r="N145" s="119"/>
      <c r="O145" s="119"/>
      <c r="P145" s="119"/>
      <c r="Q145" s="119"/>
      <c r="R145" s="119"/>
      <c r="S145" s="119"/>
      <c r="T145" s="119"/>
      <c r="U145" s="119"/>
    </row>
    <row r="146" spans="1:21" x14ac:dyDescent="0.25">
      <c r="A146" s="73"/>
      <c r="B146" s="73"/>
      <c r="C146" s="73"/>
      <c r="D146" s="73"/>
      <c r="E146" s="73"/>
      <c r="F146" s="73"/>
      <c r="G146" s="73"/>
      <c r="H146" s="73"/>
      <c r="I146" s="73"/>
      <c r="J146" s="73"/>
      <c r="K146" s="73"/>
      <c r="L146" s="73"/>
      <c r="M146" s="73"/>
      <c r="N146" s="73"/>
      <c r="O146" s="73"/>
      <c r="P146" s="73"/>
      <c r="Q146" s="73"/>
      <c r="R146" s="73"/>
      <c r="S146" s="73"/>
      <c r="T146" s="73"/>
      <c r="U146" s="73"/>
    </row>
    <row r="147" spans="1:21" x14ac:dyDescent="0.25">
      <c r="A147" s="73"/>
      <c r="B147" s="73"/>
      <c r="C147" s="73"/>
      <c r="D147" s="73"/>
      <c r="E147" s="73"/>
      <c r="F147" s="73"/>
      <c r="G147" s="73"/>
      <c r="H147" s="73"/>
      <c r="I147" s="73"/>
      <c r="J147" s="73"/>
      <c r="K147" s="73"/>
      <c r="L147" s="73"/>
      <c r="M147" s="73"/>
      <c r="N147" s="73"/>
      <c r="O147" s="73"/>
      <c r="P147" s="73"/>
      <c r="Q147" s="73"/>
      <c r="R147" s="73"/>
      <c r="S147" s="73"/>
      <c r="T147" s="73"/>
      <c r="U147" s="73"/>
    </row>
    <row r="148" spans="1:21" x14ac:dyDescent="0.25">
      <c r="A148" s="73"/>
      <c r="B148" s="73"/>
      <c r="C148" s="73"/>
      <c r="D148" s="73"/>
      <c r="E148" s="73"/>
      <c r="F148" s="73"/>
      <c r="G148" s="73"/>
      <c r="H148" s="73"/>
      <c r="I148" s="73"/>
      <c r="J148" s="73"/>
      <c r="K148" s="73"/>
      <c r="L148" s="73"/>
      <c r="M148" s="73"/>
      <c r="N148" s="73"/>
      <c r="O148" s="73"/>
      <c r="P148" s="73"/>
      <c r="Q148" s="73"/>
      <c r="R148" s="73"/>
      <c r="S148" s="73"/>
      <c r="T148" s="73"/>
      <c r="U148" s="73"/>
    </row>
    <row r="149" spans="1:21" x14ac:dyDescent="0.25">
      <c r="A149" s="73"/>
      <c r="B149" s="73"/>
      <c r="C149" s="73"/>
      <c r="D149" s="73"/>
      <c r="E149" s="73"/>
      <c r="F149" s="73"/>
      <c r="G149" s="73"/>
      <c r="H149" s="73"/>
      <c r="I149" s="73"/>
      <c r="J149" s="73"/>
      <c r="K149" s="73"/>
      <c r="L149" s="73"/>
      <c r="M149" s="73"/>
      <c r="N149" s="73"/>
      <c r="O149" s="73"/>
      <c r="P149" s="73"/>
      <c r="Q149" s="73"/>
      <c r="R149" s="73"/>
      <c r="S149" s="73"/>
      <c r="T149" s="73"/>
      <c r="U149" s="73"/>
    </row>
    <row r="150" spans="1:21" x14ac:dyDescent="0.25">
      <c r="A150" s="73"/>
      <c r="B150" s="73"/>
      <c r="C150" s="73"/>
      <c r="D150" s="73"/>
      <c r="E150" s="73"/>
      <c r="F150" s="73"/>
      <c r="G150" s="73"/>
      <c r="H150" s="73"/>
      <c r="I150" s="73"/>
      <c r="J150" s="73"/>
      <c r="K150" s="73"/>
      <c r="L150" s="73"/>
      <c r="M150" s="73"/>
      <c r="N150" s="73"/>
      <c r="O150" s="73"/>
      <c r="P150" s="73"/>
      <c r="Q150" s="73"/>
      <c r="R150" s="73"/>
      <c r="S150" s="73"/>
      <c r="T150" s="73"/>
      <c r="U150" s="73"/>
    </row>
    <row r="151" spans="1:21" x14ac:dyDescent="0.25">
      <c r="A151" s="73"/>
      <c r="B151" s="73"/>
      <c r="C151" s="73"/>
      <c r="D151" s="73"/>
      <c r="E151" s="73"/>
      <c r="F151" s="73"/>
      <c r="G151" s="73"/>
      <c r="H151" s="73"/>
      <c r="I151" s="73"/>
      <c r="J151" s="73"/>
      <c r="K151" s="73"/>
      <c r="L151" s="73"/>
      <c r="M151" s="73"/>
      <c r="N151" s="73"/>
      <c r="O151" s="73"/>
      <c r="P151" s="73"/>
      <c r="Q151" s="73"/>
      <c r="R151" s="73"/>
      <c r="S151" s="73"/>
      <c r="T151" s="73"/>
      <c r="U151" s="73"/>
    </row>
    <row r="152" spans="1:21" x14ac:dyDescent="0.25">
      <c r="A152" s="73"/>
      <c r="B152" s="73"/>
      <c r="C152" s="73"/>
      <c r="D152" s="73"/>
      <c r="E152" s="73"/>
      <c r="F152" s="73"/>
      <c r="G152" s="73"/>
      <c r="H152" s="73"/>
      <c r="I152" s="73"/>
      <c r="J152" s="73"/>
      <c r="K152" s="73"/>
      <c r="L152" s="73"/>
      <c r="M152" s="73"/>
      <c r="N152" s="73"/>
      <c r="O152" s="73"/>
      <c r="P152" s="73"/>
      <c r="Q152" s="73"/>
      <c r="R152" s="73"/>
      <c r="S152" s="73"/>
      <c r="T152" s="73"/>
      <c r="U152" s="73"/>
    </row>
    <row r="153" spans="1:21" x14ac:dyDescent="0.25">
      <c r="A153" s="73"/>
      <c r="B153" s="73"/>
      <c r="C153" s="73"/>
      <c r="D153" s="73"/>
      <c r="E153" s="73"/>
      <c r="F153" s="73"/>
      <c r="G153" s="73"/>
      <c r="H153" s="73"/>
      <c r="I153" s="73"/>
      <c r="J153" s="73"/>
      <c r="K153" s="73"/>
      <c r="L153" s="73"/>
      <c r="M153" s="73"/>
      <c r="N153" s="73"/>
      <c r="O153" s="73"/>
      <c r="P153" s="73"/>
      <c r="Q153" s="73"/>
      <c r="R153" s="73"/>
      <c r="S153" s="73"/>
      <c r="T153" s="73"/>
      <c r="U153" s="73"/>
    </row>
    <row r="154" spans="1:21" x14ac:dyDescent="0.25">
      <c r="A154" s="73"/>
      <c r="B154" s="73"/>
      <c r="C154" s="73"/>
      <c r="D154" s="73"/>
      <c r="E154" s="73"/>
      <c r="F154" s="73"/>
      <c r="G154" s="73"/>
      <c r="H154" s="73"/>
      <c r="I154" s="73"/>
      <c r="J154" s="73"/>
      <c r="K154" s="73"/>
      <c r="L154" s="73"/>
      <c r="M154" s="73"/>
      <c r="N154" s="73"/>
      <c r="O154" s="73"/>
      <c r="P154" s="73"/>
      <c r="Q154" s="73"/>
      <c r="R154" s="73"/>
      <c r="S154" s="73"/>
      <c r="T154" s="73"/>
      <c r="U154" s="73"/>
    </row>
    <row r="155" spans="1:21" x14ac:dyDescent="0.25">
      <c r="A155" s="73"/>
      <c r="B155" s="73"/>
      <c r="C155" s="73"/>
      <c r="D155" s="73"/>
      <c r="E155" s="73"/>
      <c r="F155" s="73"/>
      <c r="G155" s="73"/>
      <c r="H155" s="73"/>
      <c r="I155" s="73"/>
      <c r="J155" s="73"/>
      <c r="K155" s="73"/>
      <c r="L155" s="73"/>
      <c r="M155" s="73"/>
      <c r="N155" s="73"/>
      <c r="O155" s="73"/>
      <c r="P155" s="73"/>
      <c r="Q155" s="73"/>
      <c r="R155" s="73"/>
      <c r="S155" s="73"/>
      <c r="T155" s="73"/>
      <c r="U155" s="73"/>
    </row>
    <row r="156" spans="1:21" x14ac:dyDescent="0.25">
      <c r="A156" s="73"/>
      <c r="B156" s="73"/>
      <c r="C156" s="73"/>
      <c r="D156" s="73"/>
      <c r="E156" s="73"/>
      <c r="F156" s="73"/>
      <c r="G156" s="73"/>
      <c r="H156" s="73"/>
      <c r="I156" s="73"/>
      <c r="J156" s="73"/>
      <c r="K156" s="73"/>
      <c r="L156" s="73"/>
      <c r="M156" s="73"/>
      <c r="N156" s="73"/>
      <c r="O156" s="73"/>
      <c r="P156" s="73"/>
      <c r="Q156" s="73"/>
      <c r="R156" s="73"/>
      <c r="S156" s="73"/>
      <c r="T156" s="73"/>
      <c r="U156" s="73"/>
    </row>
    <row r="157" spans="1:21" x14ac:dyDescent="0.25">
      <c r="A157" s="73"/>
      <c r="B157" s="73"/>
      <c r="C157" s="73"/>
      <c r="D157" s="73"/>
      <c r="E157" s="73"/>
      <c r="F157" s="73"/>
      <c r="G157" s="73"/>
      <c r="H157" s="73"/>
      <c r="I157" s="73"/>
      <c r="J157" s="73"/>
      <c r="K157" s="73"/>
      <c r="L157" s="73"/>
      <c r="M157" s="73"/>
      <c r="N157" s="73"/>
      <c r="O157" s="73"/>
      <c r="P157" s="73"/>
      <c r="Q157" s="73"/>
      <c r="R157" s="73"/>
      <c r="S157" s="73"/>
      <c r="T157" s="73"/>
      <c r="U157" s="73"/>
    </row>
    <row r="158" spans="1:21" x14ac:dyDescent="0.25">
      <c r="A158" s="73"/>
      <c r="B158" s="73"/>
      <c r="C158" s="73"/>
      <c r="D158" s="73"/>
      <c r="E158" s="73"/>
      <c r="F158" s="73"/>
      <c r="G158" s="73"/>
      <c r="H158" s="73"/>
      <c r="I158" s="73"/>
      <c r="J158" s="73"/>
      <c r="K158" s="73"/>
      <c r="L158" s="73"/>
      <c r="M158" s="73"/>
      <c r="N158" s="73"/>
      <c r="O158" s="73"/>
      <c r="P158" s="73"/>
      <c r="Q158" s="73"/>
      <c r="R158" s="73"/>
      <c r="S158" s="73"/>
      <c r="T158" s="73"/>
      <c r="U158" s="73"/>
    </row>
    <row r="159" spans="1:21" x14ac:dyDescent="0.25">
      <c r="A159" s="73"/>
      <c r="B159" s="73"/>
      <c r="C159" s="73"/>
      <c r="D159" s="73"/>
      <c r="E159" s="73"/>
      <c r="F159" s="73"/>
      <c r="G159" s="73"/>
      <c r="H159" s="73"/>
      <c r="I159" s="73"/>
      <c r="J159" s="73"/>
      <c r="K159" s="73"/>
      <c r="L159" s="73"/>
      <c r="M159" s="73"/>
      <c r="N159" s="73"/>
      <c r="O159" s="73"/>
      <c r="P159" s="73"/>
      <c r="Q159" s="73"/>
      <c r="R159" s="73"/>
      <c r="S159" s="73"/>
      <c r="T159" s="73"/>
      <c r="U159" s="73"/>
    </row>
    <row r="160" spans="1:21" x14ac:dyDescent="0.25">
      <c r="A160" s="73"/>
      <c r="B160" s="73"/>
      <c r="C160" s="73"/>
      <c r="D160" s="73"/>
      <c r="E160" s="73"/>
      <c r="F160" s="73"/>
      <c r="G160" s="73"/>
      <c r="H160" s="73"/>
      <c r="I160" s="73"/>
      <c r="J160" s="73"/>
      <c r="K160" s="73"/>
      <c r="L160" s="73"/>
      <c r="M160" s="73"/>
      <c r="N160" s="73"/>
      <c r="O160" s="73"/>
      <c r="P160" s="73"/>
      <c r="Q160" s="73"/>
      <c r="R160" s="73"/>
      <c r="S160" s="73"/>
      <c r="T160" s="73"/>
      <c r="U160" s="73"/>
    </row>
    <row r="161" spans="1:21" x14ac:dyDescent="0.25">
      <c r="A161" s="73"/>
      <c r="B161" s="73"/>
      <c r="C161" s="73"/>
      <c r="D161" s="73"/>
      <c r="E161" s="73"/>
      <c r="F161" s="73"/>
      <c r="G161" s="73"/>
      <c r="H161" s="73"/>
      <c r="I161" s="73"/>
      <c r="J161" s="73"/>
      <c r="K161" s="73"/>
      <c r="L161" s="73"/>
      <c r="M161" s="73"/>
      <c r="N161" s="73"/>
      <c r="O161" s="73"/>
      <c r="P161" s="73"/>
      <c r="Q161" s="73"/>
      <c r="R161" s="73"/>
      <c r="S161" s="73"/>
      <c r="T161" s="73"/>
      <c r="U161" s="73"/>
    </row>
    <row r="162" spans="1:21" x14ac:dyDescent="0.25">
      <c r="A162" s="73"/>
      <c r="B162" s="73"/>
      <c r="C162" s="73"/>
      <c r="D162" s="73"/>
      <c r="E162" s="73"/>
      <c r="F162" s="73"/>
      <c r="G162" s="73"/>
      <c r="H162" s="73"/>
      <c r="I162" s="73"/>
      <c r="J162" s="73"/>
      <c r="K162" s="73"/>
      <c r="L162" s="73"/>
      <c r="M162" s="73"/>
      <c r="N162" s="73"/>
      <c r="O162" s="73"/>
      <c r="P162" s="73"/>
      <c r="Q162" s="73"/>
      <c r="R162" s="73"/>
      <c r="S162" s="73"/>
      <c r="T162" s="73"/>
      <c r="U162" s="73"/>
    </row>
    <row r="163" spans="1:21" x14ac:dyDescent="0.25">
      <c r="A163" s="73"/>
      <c r="B163" s="73"/>
      <c r="C163" s="73"/>
      <c r="D163" s="73"/>
      <c r="E163" s="73"/>
      <c r="F163" s="73"/>
      <c r="G163" s="73"/>
      <c r="H163" s="73"/>
      <c r="I163" s="73"/>
      <c r="J163" s="73"/>
      <c r="K163" s="73"/>
      <c r="L163" s="73"/>
      <c r="M163" s="73"/>
      <c r="N163" s="73"/>
      <c r="O163" s="73"/>
      <c r="P163" s="73"/>
      <c r="Q163" s="73"/>
      <c r="R163" s="73"/>
      <c r="S163" s="73"/>
      <c r="T163" s="73"/>
      <c r="U163" s="73"/>
    </row>
    <row r="164" spans="1:21" x14ac:dyDescent="0.25">
      <c r="A164" s="73"/>
      <c r="B164" s="73"/>
      <c r="C164" s="73"/>
      <c r="D164" s="73"/>
      <c r="E164" s="73"/>
      <c r="F164" s="73"/>
      <c r="G164" s="73"/>
      <c r="H164" s="73"/>
      <c r="I164" s="73"/>
      <c r="J164" s="73"/>
      <c r="K164" s="73"/>
      <c r="L164" s="73"/>
      <c r="M164" s="73"/>
      <c r="N164" s="73"/>
      <c r="O164" s="73"/>
      <c r="P164" s="73"/>
      <c r="Q164" s="73"/>
      <c r="R164" s="73"/>
      <c r="S164" s="73"/>
      <c r="T164" s="73"/>
      <c r="U164" s="73"/>
    </row>
    <row r="165" spans="1:21" x14ac:dyDescent="0.25">
      <c r="A165" s="73"/>
      <c r="B165" s="73"/>
      <c r="C165" s="73"/>
      <c r="D165" s="73"/>
      <c r="E165" s="73"/>
      <c r="F165" s="73"/>
      <c r="G165" s="73"/>
      <c r="H165" s="73"/>
      <c r="I165" s="73"/>
      <c r="J165" s="73"/>
      <c r="K165" s="73"/>
      <c r="L165" s="73"/>
      <c r="M165" s="73"/>
      <c r="N165" s="73"/>
      <c r="O165" s="73"/>
      <c r="P165" s="73"/>
      <c r="Q165" s="73"/>
      <c r="R165" s="73"/>
      <c r="S165" s="73"/>
      <c r="T165" s="73"/>
      <c r="U165" s="73"/>
    </row>
    <row r="166" spans="1:21" x14ac:dyDescent="0.25">
      <c r="A166" s="73"/>
      <c r="B166" s="73"/>
      <c r="C166" s="73"/>
      <c r="D166" s="73"/>
      <c r="E166" s="73"/>
      <c r="F166" s="73"/>
      <c r="G166" s="73"/>
      <c r="H166" s="73"/>
      <c r="I166" s="73"/>
      <c r="J166" s="73"/>
      <c r="K166" s="73"/>
      <c r="L166" s="73"/>
      <c r="M166" s="73"/>
      <c r="N166" s="73"/>
      <c r="O166" s="73"/>
      <c r="P166" s="73"/>
      <c r="Q166" s="73"/>
      <c r="R166" s="73"/>
      <c r="S166" s="73"/>
      <c r="T166" s="73"/>
      <c r="U166" s="73"/>
    </row>
    <row r="167" spans="1:21" x14ac:dyDescent="0.25">
      <c r="A167" s="73"/>
      <c r="B167" s="73"/>
      <c r="C167" s="73"/>
      <c r="D167" s="73"/>
      <c r="E167" s="73"/>
      <c r="F167" s="73"/>
      <c r="G167" s="73"/>
      <c r="H167" s="73"/>
      <c r="I167" s="73"/>
      <c r="J167" s="73"/>
      <c r="K167" s="73"/>
      <c r="L167" s="73"/>
      <c r="M167" s="73"/>
      <c r="N167" s="73"/>
      <c r="O167" s="73"/>
      <c r="P167" s="73"/>
      <c r="Q167" s="73"/>
      <c r="R167" s="73"/>
      <c r="S167" s="73"/>
      <c r="T167" s="73"/>
      <c r="U167" s="73"/>
    </row>
    <row r="168" spans="1:21" x14ac:dyDescent="0.25">
      <c r="A168" s="73"/>
      <c r="B168" s="73"/>
      <c r="C168" s="73"/>
      <c r="D168" s="73"/>
      <c r="E168" s="73"/>
      <c r="F168" s="73"/>
      <c r="G168" s="73"/>
      <c r="H168" s="73"/>
      <c r="I168" s="73"/>
      <c r="J168" s="73"/>
      <c r="K168" s="73"/>
      <c r="L168" s="73"/>
      <c r="M168" s="73"/>
      <c r="N168" s="73"/>
      <c r="O168" s="73"/>
      <c r="P168" s="73"/>
      <c r="Q168" s="73"/>
      <c r="R168" s="73"/>
      <c r="S168" s="73"/>
      <c r="T168" s="73"/>
      <c r="U168" s="73"/>
    </row>
    <row r="169" spans="1:21" x14ac:dyDescent="0.25">
      <c r="A169" s="73"/>
      <c r="B169" s="73"/>
      <c r="C169" s="73"/>
      <c r="D169" s="73"/>
      <c r="E169" s="73"/>
      <c r="F169" s="73"/>
      <c r="G169" s="73"/>
      <c r="H169" s="73"/>
      <c r="I169" s="73"/>
      <c r="J169" s="73"/>
      <c r="K169" s="73"/>
      <c r="L169" s="73"/>
      <c r="M169" s="73"/>
      <c r="N169" s="73"/>
      <c r="O169" s="73"/>
      <c r="P169" s="73"/>
      <c r="Q169" s="73"/>
      <c r="R169" s="73"/>
      <c r="S169" s="73"/>
      <c r="T169" s="73"/>
      <c r="U169" s="73"/>
    </row>
    <row r="170" spans="1:21" x14ac:dyDescent="0.25">
      <c r="A170" s="73"/>
      <c r="B170" s="73"/>
      <c r="C170" s="73"/>
      <c r="D170" s="73"/>
      <c r="E170" s="73"/>
      <c r="F170" s="73"/>
      <c r="G170" s="73"/>
      <c r="H170" s="73"/>
      <c r="I170" s="73"/>
      <c r="J170" s="73"/>
      <c r="K170" s="73"/>
      <c r="L170" s="73"/>
      <c r="M170" s="73"/>
      <c r="N170" s="73"/>
      <c r="O170" s="73"/>
      <c r="P170" s="73"/>
      <c r="Q170" s="73"/>
      <c r="R170" s="73"/>
      <c r="S170" s="73"/>
      <c r="T170" s="73"/>
      <c r="U170" s="73"/>
    </row>
    <row r="171" spans="1:21" x14ac:dyDescent="0.25">
      <c r="A171" s="73"/>
      <c r="B171" s="73"/>
      <c r="C171" s="73"/>
      <c r="D171" s="73"/>
      <c r="E171" s="73"/>
      <c r="F171" s="73"/>
      <c r="G171" s="73"/>
      <c r="H171" s="73"/>
      <c r="I171" s="73"/>
      <c r="J171" s="73"/>
      <c r="K171" s="73"/>
      <c r="L171" s="73"/>
      <c r="M171" s="73"/>
      <c r="N171" s="73"/>
      <c r="O171" s="73"/>
      <c r="P171" s="73"/>
      <c r="Q171" s="73"/>
      <c r="R171" s="73"/>
      <c r="S171" s="73"/>
      <c r="T171" s="73"/>
      <c r="U171" s="73"/>
    </row>
    <row r="172" spans="1:21" x14ac:dyDescent="0.25">
      <c r="A172" s="73"/>
      <c r="B172" s="73"/>
      <c r="C172" s="73"/>
      <c r="D172" s="73"/>
      <c r="E172" s="73"/>
      <c r="F172" s="73"/>
      <c r="G172" s="73"/>
      <c r="H172" s="73"/>
      <c r="I172" s="73"/>
      <c r="J172" s="73"/>
      <c r="K172" s="73"/>
      <c r="L172" s="73"/>
      <c r="M172" s="73"/>
      <c r="N172" s="73"/>
      <c r="O172" s="73"/>
      <c r="P172" s="73"/>
      <c r="Q172" s="73"/>
      <c r="R172" s="73"/>
      <c r="S172" s="73"/>
      <c r="T172" s="73"/>
      <c r="U172" s="73"/>
    </row>
    <row r="173" spans="1:21" x14ac:dyDescent="0.25">
      <c r="A173" s="73"/>
      <c r="B173" s="73"/>
      <c r="C173" s="73"/>
      <c r="D173" s="73"/>
      <c r="E173" s="73"/>
      <c r="F173" s="73"/>
      <c r="G173" s="73"/>
      <c r="H173" s="73"/>
      <c r="I173" s="73"/>
      <c r="J173" s="73"/>
      <c r="K173" s="73"/>
      <c r="L173" s="73"/>
      <c r="M173" s="73"/>
      <c r="N173" s="73"/>
      <c r="O173" s="73"/>
      <c r="P173" s="73"/>
      <c r="Q173" s="73"/>
      <c r="R173" s="73"/>
      <c r="S173" s="73"/>
      <c r="T173" s="73"/>
      <c r="U173" s="73"/>
    </row>
    <row r="174" spans="1:21" x14ac:dyDescent="0.25">
      <c r="A174" s="73"/>
      <c r="B174" s="73"/>
      <c r="C174" s="73"/>
      <c r="D174" s="73"/>
      <c r="E174" s="73"/>
      <c r="F174" s="73"/>
      <c r="G174" s="73"/>
      <c r="H174" s="73"/>
      <c r="I174" s="73"/>
      <c r="J174" s="73"/>
      <c r="K174" s="73"/>
      <c r="L174" s="73"/>
      <c r="M174" s="73"/>
      <c r="N174" s="73"/>
      <c r="O174" s="73"/>
      <c r="P174" s="73"/>
      <c r="Q174" s="73"/>
      <c r="R174" s="73"/>
      <c r="S174" s="73"/>
      <c r="T174" s="73"/>
      <c r="U174" s="73"/>
    </row>
    <row r="175" spans="1:21" x14ac:dyDescent="0.25">
      <c r="A175" s="73"/>
      <c r="B175" s="73"/>
      <c r="C175" s="73"/>
      <c r="D175" s="73"/>
      <c r="E175" s="73"/>
      <c r="F175" s="73"/>
      <c r="G175" s="73"/>
      <c r="H175" s="73"/>
      <c r="I175" s="73"/>
      <c r="J175" s="73"/>
      <c r="K175" s="73"/>
      <c r="L175" s="73"/>
      <c r="M175" s="73"/>
      <c r="N175" s="73"/>
      <c r="O175" s="73"/>
      <c r="P175" s="73"/>
      <c r="Q175" s="73"/>
      <c r="R175" s="73"/>
      <c r="S175" s="73"/>
      <c r="T175" s="73"/>
      <c r="U175" s="73"/>
    </row>
    <row r="176" spans="1:21" x14ac:dyDescent="0.25">
      <c r="A176" s="73"/>
      <c r="B176" s="73"/>
      <c r="C176" s="73"/>
      <c r="D176" s="73"/>
      <c r="E176" s="73"/>
      <c r="F176" s="73"/>
      <c r="G176" s="73"/>
      <c r="H176" s="73"/>
      <c r="I176" s="73"/>
      <c r="J176" s="73"/>
      <c r="K176" s="73"/>
      <c r="L176" s="73"/>
      <c r="M176" s="73"/>
      <c r="N176" s="73"/>
      <c r="O176" s="73"/>
      <c r="P176" s="73"/>
      <c r="Q176" s="73"/>
      <c r="R176" s="73"/>
      <c r="S176" s="73"/>
      <c r="T176" s="73"/>
      <c r="U176" s="73"/>
    </row>
    <row r="177" spans="1:21" x14ac:dyDescent="0.25">
      <c r="A177" s="73"/>
      <c r="B177" s="73"/>
      <c r="C177" s="73"/>
      <c r="D177" s="73"/>
      <c r="E177" s="73"/>
      <c r="F177" s="73"/>
      <c r="G177" s="73"/>
      <c r="H177" s="73"/>
      <c r="I177" s="73"/>
      <c r="J177" s="73"/>
      <c r="K177" s="73"/>
      <c r="L177" s="73"/>
      <c r="M177" s="73"/>
      <c r="N177" s="73"/>
      <c r="O177" s="73"/>
      <c r="P177" s="73"/>
      <c r="Q177" s="73"/>
      <c r="R177" s="73"/>
      <c r="S177" s="73"/>
      <c r="T177" s="73"/>
      <c r="U177" s="73"/>
    </row>
    <row r="178" spans="1:21" x14ac:dyDescent="0.25">
      <c r="A178" s="73"/>
      <c r="B178" s="73"/>
      <c r="C178" s="73"/>
      <c r="D178" s="73"/>
      <c r="E178" s="73"/>
      <c r="F178" s="73"/>
      <c r="G178" s="73"/>
      <c r="H178" s="73"/>
      <c r="I178" s="73"/>
      <c r="J178" s="73"/>
      <c r="K178" s="73"/>
      <c r="L178" s="73"/>
      <c r="M178" s="73"/>
      <c r="N178" s="73"/>
      <c r="O178" s="73"/>
      <c r="P178" s="73"/>
      <c r="Q178" s="73"/>
      <c r="R178" s="73"/>
      <c r="S178" s="73"/>
      <c r="T178" s="73"/>
      <c r="U178" s="73"/>
    </row>
    <row r="179" spans="1:21" x14ac:dyDescent="0.25">
      <c r="A179" s="73"/>
      <c r="B179" s="73"/>
      <c r="C179" s="73"/>
      <c r="D179" s="73"/>
      <c r="E179" s="73"/>
      <c r="F179" s="73"/>
      <c r="G179" s="73"/>
      <c r="H179" s="73"/>
      <c r="I179" s="73"/>
      <c r="J179" s="73"/>
      <c r="K179" s="73"/>
      <c r="L179" s="73"/>
      <c r="M179" s="73"/>
      <c r="N179" s="73"/>
      <c r="O179" s="73"/>
      <c r="P179" s="73"/>
      <c r="Q179" s="73"/>
      <c r="R179" s="73"/>
      <c r="S179" s="73"/>
      <c r="T179" s="73"/>
      <c r="U179" s="73"/>
    </row>
    <row r="180" spans="1:21" x14ac:dyDescent="0.25">
      <c r="A180" s="73"/>
      <c r="B180" s="73"/>
      <c r="C180" s="73"/>
      <c r="D180" s="73"/>
      <c r="E180" s="73"/>
      <c r="F180" s="73"/>
      <c r="G180" s="73"/>
      <c r="H180" s="73"/>
      <c r="I180" s="73"/>
      <c r="J180" s="73"/>
      <c r="K180" s="73"/>
      <c r="L180" s="73"/>
      <c r="M180" s="73"/>
      <c r="N180" s="73"/>
      <c r="O180" s="73"/>
      <c r="P180" s="73"/>
      <c r="Q180" s="73"/>
      <c r="R180" s="73"/>
      <c r="S180" s="73"/>
      <c r="T180" s="73"/>
      <c r="U180" s="73"/>
    </row>
    <row r="181" spans="1:21" x14ac:dyDescent="0.25">
      <c r="A181" s="73"/>
      <c r="B181" s="73"/>
      <c r="C181" s="73"/>
      <c r="D181" s="73"/>
      <c r="E181" s="73"/>
      <c r="F181" s="73"/>
      <c r="G181" s="73"/>
      <c r="H181" s="73"/>
      <c r="I181" s="73"/>
      <c r="J181" s="73"/>
      <c r="K181" s="73"/>
      <c r="L181" s="73"/>
      <c r="M181" s="73"/>
      <c r="N181" s="73"/>
      <c r="O181" s="73"/>
      <c r="P181" s="73"/>
      <c r="Q181" s="73"/>
      <c r="R181" s="73"/>
      <c r="S181" s="73"/>
      <c r="T181" s="73"/>
      <c r="U181" s="73"/>
    </row>
    <row r="182" spans="1:21" x14ac:dyDescent="0.25">
      <c r="A182" s="73"/>
      <c r="B182" s="73"/>
      <c r="C182" s="73"/>
      <c r="D182" s="73"/>
      <c r="E182" s="73"/>
      <c r="F182" s="73"/>
      <c r="G182" s="73"/>
      <c r="H182" s="73"/>
      <c r="I182" s="73"/>
      <c r="J182" s="73"/>
      <c r="K182" s="73"/>
      <c r="L182" s="73"/>
      <c r="M182" s="73"/>
      <c r="N182" s="73"/>
      <c r="O182" s="73"/>
      <c r="P182" s="73"/>
      <c r="Q182" s="73"/>
      <c r="R182" s="73"/>
      <c r="S182" s="73"/>
      <c r="T182" s="73"/>
      <c r="U182" s="73"/>
    </row>
    <row r="183" spans="1:21" x14ac:dyDescent="0.25">
      <c r="A183" s="73"/>
      <c r="B183" s="73"/>
      <c r="C183" s="73"/>
      <c r="D183" s="73"/>
      <c r="E183" s="73"/>
      <c r="F183" s="73"/>
      <c r="G183" s="73"/>
      <c r="H183" s="73"/>
      <c r="I183" s="73"/>
      <c r="J183" s="73"/>
      <c r="K183" s="73"/>
      <c r="L183" s="73"/>
      <c r="M183" s="73"/>
      <c r="N183" s="73"/>
      <c r="O183" s="73"/>
      <c r="P183" s="73"/>
      <c r="Q183" s="73"/>
      <c r="R183" s="73"/>
      <c r="S183" s="73"/>
      <c r="T183" s="73"/>
      <c r="U183" s="73"/>
    </row>
    <row r="184" spans="1:21" x14ac:dyDescent="0.25">
      <c r="A184" s="73"/>
      <c r="B184" s="73"/>
      <c r="C184" s="73"/>
      <c r="D184" s="73"/>
      <c r="E184" s="73"/>
      <c r="F184" s="73"/>
      <c r="G184" s="73"/>
      <c r="H184" s="73"/>
      <c r="I184" s="73"/>
      <c r="J184" s="73"/>
      <c r="K184" s="73"/>
      <c r="L184" s="73"/>
      <c r="M184" s="73"/>
      <c r="N184" s="73"/>
      <c r="O184" s="73"/>
      <c r="P184" s="73"/>
      <c r="Q184" s="73"/>
      <c r="R184" s="73"/>
      <c r="S184" s="73"/>
      <c r="T184" s="73"/>
      <c r="U184" s="73"/>
    </row>
    <row r="185" spans="1:21" x14ac:dyDescent="0.25">
      <c r="A185" s="73"/>
      <c r="B185" s="73"/>
      <c r="C185" s="73"/>
      <c r="D185" s="73"/>
      <c r="E185" s="73"/>
      <c r="F185" s="73"/>
      <c r="G185" s="73"/>
      <c r="H185" s="73"/>
      <c r="I185" s="73"/>
      <c r="J185" s="73"/>
      <c r="K185" s="73"/>
      <c r="L185" s="73"/>
      <c r="M185" s="73"/>
      <c r="N185" s="73"/>
      <c r="O185" s="73"/>
      <c r="P185" s="73"/>
      <c r="Q185" s="73"/>
      <c r="R185" s="73"/>
      <c r="S185" s="73"/>
      <c r="T185" s="73"/>
      <c r="U185" s="73"/>
    </row>
    <row r="186" spans="1:21" x14ac:dyDescent="0.25">
      <c r="A186" s="73"/>
      <c r="B186" s="73"/>
      <c r="C186" s="73"/>
      <c r="D186" s="73"/>
      <c r="E186" s="73"/>
      <c r="F186" s="73"/>
      <c r="G186" s="73"/>
      <c r="H186" s="73"/>
      <c r="I186" s="73"/>
      <c r="J186" s="73"/>
      <c r="K186" s="73"/>
      <c r="L186" s="73"/>
      <c r="M186" s="73"/>
      <c r="N186" s="73"/>
      <c r="O186" s="73"/>
      <c r="P186" s="73"/>
      <c r="Q186" s="73"/>
      <c r="R186" s="73"/>
      <c r="S186" s="73"/>
      <c r="T186" s="73"/>
      <c r="U186" s="73"/>
    </row>
    <row r="187" spans="1:21" x14ac:dyDescent="0.25">
      <c r="A187" s="73"/>
      <c r="B187" s="73"/>
      <c r="C187" s="73"/>
      <c r="D187" s="73"/>
      <c r="E187" s="73"/>
      <c r="F187" s="73"/>
      <c r="G187" s="73"/>
      <c r="H187" s="73"/>
      <c r="I187" s="73"/>
      <c r="J187" s="73"/>
      <c r="K187" s="73"/>
      <c r="L187" s="73"/>
      <c r="M187" s="73"/>
      <c r="N187" s="73"/>
      <c r="O187" s="73"/>
      <c r="P187" s="73"/>
      <c r="Q187" s="73"/>
      <c r="R187" s="73"/>
      <c r="S187" s="73"/>
      <c r="T187" s="73"/>
      <c r="U187" s="73"/>
    </row>
    <row r="188" spans="1:21" x14ac:dyDescent="0.25">
      <c r="A188" s="73"/>
      <c r="B188" s="73"/>
      <c r="C188" s="73"/>
      <c r="D188" s="73"/>
      <c r="E188" s="73"/>
      <c r="F188" s="73"/>
      <c r="G188" s="73"/>
      <c r="H188" s="73"/>
      <c r="I188" s="73"/>
      <c r="J188" s="73"/>
      <c r="K188" s="73"/>
      <c r="L188" s="73"/>
      <c r="M188" s="73"/>
      <c r="N188" s="73"/>
      <c r="O188" s="73"/>
      <c r="P188" s="73"/>
      <c r="Q188" s="73"/>
      <c r="R188" s="73"/>
      <c r="S188" s="73"/>
      <c r="T188" s="73"/>
      <c r="U188" s="73"/>
    </row>
    <row r="189" spans="1:21" x14ac:dyDescent="0.25">
      <c r="A189" s="73"/>
      <c r="B189" s="73"/>
      <c r="C189" s="73"/>
      <c r="D189" s="73"/>
      <c r="E189" s="73"/>
      <c r="F189" s="73"/>
      <c r="G189" s="73"/>
      <c r="H189" s="73"/>
      <c r="I189" s="73"/>
      <c r="J189" s="73"/>
      <c r="K189" s="73"/>
      <c r="L189" s="73"/>
      <c r="M189" s="73"/>
      <c r="N189" s="73"/>
      <c r="O189" s="73"/>
      <c r="P189" s="73"/>
      <c r="Q189" s="73"/>
      <c r="R189" s="73"/>
      <c r="S189" s="73"/>
      <c r="T189" s="73"/>
      <c r="U189" s="73"/>
    </row>
    <row r="190" spans="1:21" x14ac:dyDescent="0.25">
      <c r="A190" s="73"/>
      <c r="B190" s="73"/>
      <c r="C190" s="73"/>
      <c r="D190" s="73"/>
      <c r="E190" s="73"/>
      <c r="F190" s="73"/>
      <c r="G190" s="73"/>
      <c r="H190" s="73"/>
      <c r="I190" s="73"/>
      <c r="J190" s="73"/>
      <c r="K190" s="73"/>
      <c r="L190" s="73"/>
      <c r="M190" s="73"/>
      <c r="N190" s="73"/>
      <c r="O190" s="73"/>
      <c r="P190" s="73"/>
      <c r="Q190" s="73"/>
      <c r="R190" s="73"/>
      <c r="S190" s="73"/>
      <c r="T190" s="73"/>
      <c r="U190" s="73"/>
    </row>
    <row r="191" spans="1:21" x14ac:dyDescent="0.25">
      <c r="A191" s="73"/>
      <c r="B191" s="73"/>
      <c r="C191" s="73"/>
      <c r="D191" s="73"/>
      <c r="E191" s="73"/>
      <c r="F191" s="73"/>
      <c r="G191" s="73"/>
      <c r="H191" s="73"/>
      <c r="I191" s="73"/>
      <c r="J191" s="73"/>
      <c r="K191" s="73"/>
      <c r="L191" s="73"/>
      <c r="M191" s="73"/>
      <c r="N191" s="73"/>
      <c r="O191" s="73"/>
      <c r="P191" s="73"/>
      <c r="Q191" s="73"/>
      <c r="R191" s="73"/>
      <c r="S191" s="73"/>
      <c r="T191" s="73"/>
      <c r="U191" s="73"/>
    </row>
    <row r="192" spans="1:21" x14ac:dyDescent="0.25">
      <c r="A192" s="73"/>
      <c r="B192" s="73"/>
      <c r="C192" s="73"/>
      <c r="D192" s="73"/>
      <c r="E192" s="73"/>
      <c r="F192" s="73"/>
      <c r="G192" s="73"/>
      <c r="H192" s="73"/>
      <c r="I192" s="73"/>
      <c r="J192" s="73"/>
      <c r="K192" s="73"/>
      <c r="L192" s="73"/>
      <c r="M192" s="73"/>
      <c r="N192" s="73"/>
      <c r="O192" s="73"/>
      <c r="P192" s="73"/>
      <c r="Q192" s="73"/>
      <c r="R192" s="73"/>
      <c r="S192" s="73"/>
      <c r="T192" s="73"/>
      <c r="U192" s="73"/>
    </row>
    <row r="193" spans="1:21" x14ac:dyDescent="0.25">
      <c r="A193" s="73"/>
      <c r="B193" s="73"/>
      <c r="C193" s="73"/>
      <c r="D193" s="73"/>
      <c r="E193" s="73"/>
      <c r="F193" s="73"/>
      <c r="G193" s="73"/>
      <c r="H193" s="73"/>
      <c r="I193" s="73"/>
      <c r="J193" s="73"/>
      <c r="K193" s="73"/>
      <c r="L193" s="73"/>
      <c r="M193" s="73"/>
      <c r="N193" s="73"/>
      <c r="O193" s="73"/>
      <c r="P193" s="73"/>
      <c r="Q193" s="73"/>
      <c r="R193" s="73"/>
      <c r="S193" s="73"/>
      <c r="T193" s="73"/>
      <c r="U193" s="73"/>
    </row>
    <row r="194" spans="1:21" x14ac:dyDescent="0.25">
      <c r="A194" s="73"/>
      <c r="B194" s="73"/>
      <c r="C194" s="73"/>
      <c r="D194" s="73"/>
      <c r="E194" s="73"/>
      <c r="F194" s="73"/>
      <c r="G194" s="73"/>
      <c r="H194" s="73"/>
      <c r="I194" s="73"/>
      <c r="J194" s="73"/>
      <c r="K194" s="73"/>
      <c r="L194" s="73"/>
      <c r="M194" s="73"/>
      <c r="N194" s="73"/>
      <c r="O194" s="73"/>
      <c r="P194" s="73"/>
      <c r="Q194" s="73"/>
      <c r="R194" s="73"/>
      <c r="S194" s="73"/>
      <c r="T194" s="73"/>
      <c r="U194" s="73"/>
    </row>
    <row r="195" spans="1:21" x14ac:dyDescent="0.25">
      <c r="A195" s="73"/>
      <c r="B195" s="73"/>
      <c r="C195" s="73"/>
      <c r="D195" s="73"/>
      <c r="E195" s="73"/>
      <c r="F195" s="73"/>
      <c r="G195" s="73"/>
      <c r="H195" s="73"/>
      <c r="I195" s="73"/>
      <c r="J195" s="73"/>
      <c r="K195" s="73"/>
      <c r="L195" s="73"/>
      <c r="M195" s="73"/>
      <c r="N195" s="73"/>
      <c r="O195" s="73"/>
      <c r="P195" s="73"/>
      <c r="Q195" s="73"/>
      <c r="R195" s="73"/>
      <c r="S195" s="73"/>
      <c r="T195" s="73"/>
      <c r="U195" s="73"/>
    </row>
    <row r="196" spans="1:21" x14ac:dyDescent="0.25">
      <c r="A196" s="73"/>
      <c r="B196" s="73"/>
      <c r="C196" s="73"/>
      <c r="D196" s="73"/>
      <c r="E196" s="73"/>
      <c r="F196" s="73"/>
      <c r="G196" s="73"/>
      <c r="H196" s="73"/>
      <c r="I196" s="73"/>
      <c r="J196" s="73"/>
      <c r="K196" s="73"/>
      <c r="L196" s="73"/>
      <c r="M196" s="73"/>
      <c r="N196" s="73"/>
      <c r="O196" s="73"/>
      <c r="P196" s="73"/>
      <c r="Q196" s="73"/>
      <c r="R196" s="73"/>
      <c r="S196" s="73"/>
      <c r="T196" s="73"/>
      <c r="U196" s="73"/>
    </row>
    <row r="197" spans="1:21" x14ac:dyDescent="0.25">
      <c r="A197" s="73"/>
      <c r="B197" s="73"/>
      <c r="C197" s="73"/>
      <c r="D197" s="73"/>
      <c r="E197" s="73"/>
      <c r="F197" s="73"/>
      <c r="G197" s="73"/>
      <c r="H197" s="73"/>
      <c r="I197" s="73"/>
      <c r="J197" s="73"/>
      <c r="K197" s="73"/>
      <c r="L197" s="73"/>
      <c r="M197" s="73"/>
      <c r="N197" s="73"/>
      <c r="O197" s="73"/>
      <c r="P197" s="73"/>
      <c r="Q197" s="73"/>
      <c r="R197" s="73"/>
      <c r="S197" s="73"/>
      <c r="T197" s="73"/>
      <c r="U197" s="73"/>
    </row>
    <row r="198" spans="1:21" x14ac:dyDescent="0.25">
      <c r="A198" s="73"/>
      <c r="B198" s="73"/>
      <c r="C198" s="73"/>
      <c r="D198" s="73"/>
      <c r="E198" s="73"/>
      <c r="F198" s="73"/>
      <c r="G198" s="73"/>
      <c r="H198" s="73"/>
      <c r="I198" s="73"/>
      <c r="J198" s="73"/>
      <c r="K198" s="73"/>
      <c r="L198" s="73"/>
      <c r="M198" s="73"/>
      <c r="N198" s="73"/>
      <c r="O198" s="73"/>
      <c r="P198" s="73"/>
      <c r="Q198" s="73"/>
      <c r="R198" s="73"/>
      <c r="S198" s="73"/>
      <c r="T198" s="73"/>
      <c r="U198" s="73"/>
    </row>
    <row r="199" spans="1:21" x14ac:dyDescent="0.25">
      <c r="A199" s="73"/>
      <c r="B199" s="73"/>
      <c r="C199" s="73"/>
      <c r="D199" s="73"/>
      <c r="E199" s="73"/>
      <c r="F199" s="73"/>
      <c r="G199" s="73"/>
      <c r="H199" s="73"/>
      <c r="I199" s="73"/>
      <c r="J199" s="73"/>
      <c r="K199" s="73"/>
      <c r="L199" s="73"/>
      <c r="M199" s="73"/>
      <c r="N199" s="73"/>
      <c r="O199" s="73"/>
      <c r="P199" s="73"/>
      <c r="Q199" s="73"/>
      <c r="R199" s="73"/>
      <c r="S199" s="73"/>
      <c r="T199" s="73"/>
      <c r="U199" s="73"/>
    </row>
    <row r="200" spans="1:21" x14ac:dyDescent="0.25">
      <c r="A200" s="73"/>
      <c r="B200" s="73"/>
      <c r="C200" s="73"/>
      <c r="D200" s="73"/>
      <c r="E200" s="73"/>
      <c r="F200" s="73"/>
      <c r="G200" s="73"/>
      <c r="H200" s="73"/>
      <c r="I200" s="73"/>
      <c r="J200" s="73"/>
      <c r="K200" s="73"/>
      <c r="L200" s="73"/>
      <c r="M200" s="73"/>
      <c r="N200" s="73"/>
      <c r="O200" s="73"/>
      <c r="P200" s="73"/>
      <c r="Q200" s="73"/>
      <c r="R200" s="73"/>
      <c r="S200" s="73"/>
      <c r="T200" s="73"/>
      <c r="U200" s="73"/>
    </row>
    <row r="201" spans="1:21" x14ac:dyDescent="0.25">
      <c r="A201" s="73"/>
      <c r="B201" s="73"/>
      <c r="C201" s="73"/>
      <c r="D201" s="73"/>
      <c r="E201" s="73"/>
      <c r="F201" s="73"/>
      <c r="G201" s="73"/>
      <c r="H201" s="73"/>
      <c r="I201" s="73"/>
      <c r="J201" s="73"/>
      <c r="K201" s="73"/>
      <c r="L201" s="73"/>
      <c r="M201" s="73"/>
      <c r="N201" s="73"/>
      <c r="O201" s="73"/>
      <c r="P201" s="73"/>
      <c r="Q201" s="73"/>
      <c r="R201" s="73"/>
      <c r="S201" s="73"/>
      <c r="T201" s="73"/>
      <c r="U201" s="73"/>
    </row>
    <row r="202" spans="1:21" x14ac:dyDescent="0.25">
      <c r="A202" s="73"/>
      <c r="B202" s="73"/>
      <c r="C202" s="73"/>
      <c r="D202" s="73"/>
      <c r="E202" s="73"/>
      <c r="F202" s="73"/>
      <c r="G202" s="73"/>
      <c r="H202" s="73"/>
      <c r="I202" s="73"/>
      <c r="J202" s="73"/>
      <c r="K202" s="73"/>
      <c r="L202" s="73"/>
      <c r="M202" s="73"/>
      <c r="N202" s="73"/>
      <c r="O202" s="73"/>
      <c r="P202" s="73"/>
      <c r="Q202" s="73"/>
      <c r="R202" s="73"/>
      <c r="S202" s="73"/>
      <c r="T202" s="73"/>
      <c r="U202" s="73"/>
    </row>
    <row r="203" spans="1:21" x14ac:dyDescent="0.25">
      <c r="A203" s="73"/>
      <c r="B203" s="73"/>
      <c r="C203" s="73"/>
      <c r="D203" s="73"/>
      <c r="E203" s="73"/>
      <c r="F203" s="73"/>
      <c r="G203" s="73"/>
      <c r="H203" s="73"/>
      <c r="I203" s="73"/>
      <c r="J203" s="73"/>
      <c r="K203" s="73"/>
      <c r="L203" s="73"/>
      <c r="M203" s="73"/>
      <c r="N203" s="73"/>
      <c r="O203" s="73"/>
      <c r="P203" s="73"/>
      <c r="Q203" s="73"/>
      <c r="R203" s="73"/>
      <c r="S203" s="73"/>
      <c r="T203" s="73"/>
      <c r="U203" s="73"/>
    </row>
    <row r="204" spans="1:21" x14ac:dyDescent="0.25">
      <c r="A204" s="73"/>
      <c r="B204" s="73"/>
      <c r="C204" s="73"/>
      <c r="D204" s="73"/>
      <c r="E204" s="73"/>
      <c r="F204" s="73"/>
      <c r="G204" s="73"/>
      <c r="H204" s="73"/>
      <c r="I204" s="73"/>
      <c r="J204" s="73"/>
      <c r="K204" s="73"/>
      <c r="L204" s="73"/>
      <c r="M204" s="73"/>
      <c r="N204" s="73"/>
      <c r="O204" s="73"/>
      <c r="P204" s="73"/>
      <c r="Q204" s="73"/>
      <c r="R204" s="73"/>
      <c r="S204" s="73"/>
      <c r="T204" s="73"/>
      <c r="U204" s="73"/>
    </row>
    <row r="205" spans="1:21" x14ac:dyDescent="0.25">
      <c r="A205" s="73"/>
      <c r="B205" s="73"/>
      <c r="C205" s="73"/>
      <c r="D205" s="73"/>
      <c r="E205" s="73"/>
      <c r="F205" s="73"/>
      <c r="G205" s="73"/>
      <c r="H205" s="73"/>
      <c r="I205" s="73"/>
      <c r="J205" s="73"/>
      <c r="K205" s="73"/>
      <c r="L205" s="73"/>
      <c r="M205" s="73"/>
      <c r="N205" s="73"/>
      <c r="O205" s="73"/>
      <c r="P205" s="73"/>
      <c r="Q205" s="73"/>
      <c r="R205" s="73"/>
      <c r="S205" s="73"/>
      <c r="T205" s="73"/>
      <c r="U205" s="73"/>
    </row>
    <row r="206" spans="1:21" x14ac:dyDescent="0.25">
      <c r="A206" s="73"/>
      <c r="B206" s="73"/>
      <c r="C206" s="73"/>
      <c r="D206" s="73"/>
      <c r="E206" s="73"/>
      <c r="F206" s="73"/>
      <c r="G206" s="73"/>
      <c r="H206" s="73"/>
      <c r="I206" s="73"/>
      <c r="J206" s="73"/>
      <c r="K206" s="73"/>
      <c r="L206" s="73"/>
      <c r="M206" s="73"/>
      <c r="N206" s="73"/>
      <c r="O206" s="73"/>
      <c r="P206" s="73"/>
      <c r="Q206" s="73"/>
      <c r="R206" s="73"/>
      <c r="S206" s="73"/>
      <c r="T206" s="73"/>
      <c r="U206" s="73"/>
    </row>
    <row r="207" spans="1:21" x14ac:dyDescent="0.25">
      <c r="A207" s="73"/>
      <c r="B207" s="73"/>
      <c r="C207" s="73"/>
      <c r="D207" s="73"/>
      <c r="E207" s="73"/>
      <c r="F207" s="73"/>
      <c r="G207" s="73"/>
      <c r="H207" s="73"/>
      <c r="I207" s="73"/>
      <c r="J207" s="73"/>
      <c r="K207" s="73"/>
      <c r="L207" s="73"/>
      <c r="M207" s="73"/>
      <c r="N207" s="73"/>
      <c r="O207" s="73"/>
      <c r="P207" s="73"/>
      <c r="Q207" s="73"/>
      <c r="R207" s="73"/>
      <c r="S207" s="73"/>
      <c r="T207" s="73"/>
      <c r="U207" s="73"/>
    </row>
    <row r="208" spans="1:21" x14ac:dyDescent="0.25">
      <c r="A208" s="73"/>
      <c r="B208" s="73"/>
      <c r="C208" s="73"/>
      <c r="D208" s="73"/>
      <c r="E208" s="73"/>
      <c r="F208" s="73"/>
      <c r="G208" s="73"/>
      <c r="H208" s="73"/>
      <c r="I208" s="73"/>
      <c r="J208" s="73"/>
      <c r="K208" s="73"/>
      <c r="L208" s="73"/>
      <c r="M208" s="73"/>
      <c r="N208" s="73"/>
      <c r="O208" s="73"/>
      <c r="P208" s="73"/>
      <c r="Q208" s="73"/>
      <c r="R208" s="73"/>
      <c r="S208" s="73"/>
      <c r="T208" s="73"/>
      <c r="U208" s="73"/>
    </row>
    <row r="209" spans="1:21" x14ac:dyDescent="0.25">
      <c r="A209" s="73"/>
      <c r="B209" s="73"/>
      <c r="C209" s="73"/>
      <c r="D209" s="73"/>
      <c r="E209" s="73"/>
      <c r="F209" s="73"/>
      <c r="G209" s="73"/>
      <c r="H209" s="73"/>
      <c r="I209" s="73"/>
      <c r="J209" s="73"/>
      <c r="K209" s="73"/>
      <c r="L209" s="73"/>
      <c r="M209" s="73"/>
      <c r="N209" s="73"/>
      <c r="O209" s="73"/>
      <c r="P209" s="73"/>
      <c r="Q209" s="73"/>
      <c r="R209" s="73"/>
      <c r="S209" s="73"/>
      <c r="T209" s="73"/>
      <c r="U209" s="73"/>
    </row>
    <row r="210" spans="1:21" x14ac:dyDescent="0.25">
      <c r="A210" s="73"/>
      <c r="B210" s="73"/>
      <c r="C210" s="73"/>
      <c r="D210" s="73"/>
      <c r="E210" s="73"/>
      <c r="F210" s="73"/>
      <c r="G210" s="73"/>
      <c r="H210" s="73"/>
      <c r="I210" s="73"/>
      <c r="J210" s="73"/>
      <c r="K210" s="73"/>
      <c r="L210" s="73"/>
      <c r="M210" s="73"/>
      <c r="N210" s="73"/>
      <c r="O210" s="73"/>
      <c r="P210" s="73"/>
      <c r="Q210" s="73"/>
      <c r="R210" s="73"/>
      <c r="S210" s="73"/>
      <c r="T210" s="73"/>
      <c r="U210" s="73"/>
    </row>
    <row r="211" spans="1:21" x14ac:dyDescent="0.25">
      <c r="A211" s="73"/>
      <c r="B211" s="73"/>
      <c r="C211" s="73"/>
      <c r="D211" s="73"/>
      <c r="E211" s="73"/>
      <c r="F211" s="73"/>
      <c r="G211" s="73"/>
      <c r="H211" s="73"/>
      <c r="I211" s="73"/>
      <c r="J211" s="73"/>
      <c r="K211" s="73"/>
      <c r="L211" s="73"/>
      <c r="M211" s="73"/>
      <c r="N211" s="73"/>
      <c r="O211" s="73"/>
      <c r="P211" s="73"/>
      <c r="Q211" s="73"/>
      <c r="R211" s="73"/>
      <c r="S211" s="73"/>
      <c r="T211" s="73"/>
      <c r="U211" s="73"/>
    </row>
    <row r="212" spans="1:21" x14ac:dyDescent="0.25">
      <c r="A212" s="73"/>
      <c r="B212" s="73"/>
      <c r="C212" s="73"/>
      <c r="D212" s="73"/>
      <c r="E212" s="73"/>
      <c r="F212" s="73"/>
      <c r="G212" s="73"/>
      <c r="H212" s="73"/>
      <c r="I212" s="73"/>
      <c r="J212" s="73"/>
      <c r="K212" s="73"/>
      <c r="L212" s="73"/>
      <c r="M212" s="73"/>
      <c r="N212" s="73"/>
      <c r="O212" s="73"/>
      <c r="P212" s="73"/>
      <c r="Q212" s="73"/>
      <c r="R212" s="73"/>
      <c r="S212" s="73"/>
      <c r="T212" s="73"/>
      <c r="U212" s="73"/>
    </row>
    <row r="213" spans="1:21" x14ac:dyDescent="0.25">
      <c r="A213" s="73"/>
      <c r="B213" s="73"/>
      <c r="C213" s="73"/>
      <c r="D213" s="73"/>
      <c r="E213" s="73"/>
      <c r="F213" s="73"/>
      <c r="G213" s="73"/>
      <c r="H213" s="73"/>
      <c r="I213" s="73"/>
      <c r="J213" s="73"/>
      <c r="K213" s="73"/>
      <c r="L213" s="73"/>
      <c r="M213" s="73"/>
      <c r="N213" s="73"/>
      <c r="O213" s="73"/>
      <c r="P213" s="73"/>
      <c r="Q213" s="73"/>
      <c r="R213" s="73"/>
      <c r="S213" s="73"/>
      <c r="T213" s="73"/>
      <c r="U213" s="73"/>
    </row>
    <row r="214" spans="1:21" x14ac:dyDescent="0.25">
      <c r="A214" s="73"/>
      <c r="B214" s="73"/>
      <c r="C214" s="73"/>
      <c r="D214" s="73"/>
      <c r="E214" s="73"/>
      <c r="F214" s="73"/>
      <c r="G214" s="73"/>
      <c r="H214" s="73"/>
      <c r="I214" s="73"/>
      <c r="J214" s="73"/>
      <c r="K214" s="73"/>
      <c r="L214" s="73"/>
      <c r="M214" s="73"/>
      <c r="N214" s="73"/>
      <c r="O214" s="73"/>
      <c r="P214" s="73"/>
      <c r="Q214" s="73"/>
      <c r="R214" s="73"/>
      <c r="S214" s="73"/>
      <c r="T214" s="73"/>
      <c r="U214" s="73"/>
    </row>
    <row r="215" spans="1:21" x14ac:dyDescent="0.25">
      <c r="A215" s="73"/>
      <c r="B215" s="73"/>
      <c r="C215" s="73"/>
      <c r="D215" s="73"/>
      <c r="E215" s="73"/>
      <c r="F215" s="73"/>
      <c r="G215" s="73"/>
      <c r="H215" s="73"/>
      <c r="I215" s="73"/>
      <c r="J215" s="73"/>
      <c r="K215" s="73"/>
      <c r="L215" s="73"/>
      <c r="M215" s="73"/>
      <c r="N215" s="73"/>
      <c r="O215" s="73"/>
      <c r="P215" s="73"/>
      <c r="Q215" s="73"/>
      <c r="R215" s="73"/>
      <c r="S215" s="73"/>
      <c r="T215" s="73"/>
      <c r="U215" s="73"/>
    </row>
    <row r="216" spans="1:21" x14ac:dyDescent="0.25">
      <c r="A216" s="73"/>
      <c r="B216" s="73"/>
      <c r="C216" s="73"/>
      <c r="D216" s="73"/>
      <c r="E216" s="73"/>
      <c r="F216" s="73"/>
      <c r="G216" s="73"/>
      <c r="H216" s="73"/>
      <c r="I216" s="73"/>
      <c r="J216" s="73"/>
      <c r="K216" s="73"/>
      <c r="L216" s="73"/>
      <c r="M216" s="73"/>
      <c r="N216" s="73"/>
      <c r="O216" s="73"/>
      <c r="P216" s="73"/>
      <c r="Q216" s="73"/>
      <c r="R216" s="73"/>
      <c r="S216" s="73"/>
      <c r="T216" s="73"/>
      <c r="U216" s="73"/>
    </row>
    <row r="217" spans="1:21" x14ac:dyDescent="0.25">
      <c r="A217" s="73"/>
      <c r="B217" s="73"/>
      <c r="C217" s="73"/>
      <c r="D217" s="73"/>
      <c r="E217" s="73"/>
      <c r="F217" s="73"/>
      <c r="G217" s="73"/>
      <c r="H217" s="73"/>
      <c r="I217" s="73"/>
      <c r="J217" s="73"/>
      <c r="K217" s="73"/>
      <c r="L217" s="73"/>
      <c r="M217" s="73"/>
      <c r="N217" s="73"/>
      <c r="O217" s="73"/>
      <c r="P217" s="73"/>
      <c r="Q217" s="73"/>
      <c r="R217" s="73"/>
      <c r="S217" s="73"/>
      <c r="T217" s="73"/>
      <c r="U217" s="73"/>
    </row>
    <row r="218" spans="1:21" x14ac:dyDescent="0.25">
      <c r="A218" s="73"/>
      <c r="B218" s="73"/>
      <c r="C218" s="73"/>
      <c r="D218" s="73"/>
      <c r="E218" s="73"/>
      <c r="F218" s="73"/>
      <c r="G218" s="73"/>
      <c r="H218" s="73"/>
      <c r="I218" s="73"/>
      <c r="J218" s="73"/>
      <c r="K218" s="73"/>
      <c r="L218" s="73"/>
      <c r="M218" s="73"/>
      <c r="N218" s="73"/>
      <c r="O218" s="73"/>
      <c r="P218" s="73"/>
      <c r="Q218" s="73"/>
      <c r="R218" s="73"/>
      <c r="S218" s="73"/>
      <c r="T218" s="73"/>
      <c r="U218" s="73"/>
    </row>
    <row r="219" spans="1:21" x14ac:dyDescent="0.25">
      <c r="A219" s="73"/>
      <c r="B219" s="73"/>
      <c r="C219" s="73"/>
      <c r="D219" s="73"/>
      <c r="E219" s="73"/>
      <c r="F219" s="73"/>
      <c r="G219" s="73"/>
      <c r="H219" s="73"/>
      <c r="I219" s="73"/>
      <c r="J219" s="73"/>
      <c r="K219" s="73"/>
      <c r="L219" s="73"/>
      <c r="M219" s="73"/>
      <c r="N219" s="73"/>
      <c r="O219" s="73"/>
      <c r="P219" s="73"/>
      <c r="Q219" s="73"/>
      <c r="R219" s="73"/>
      <c r="S219" s="73"/>
      <c r="T219" s="73"/>
      <c r="U219" s="73"/>
    </row>
    <row r="220" spans="1:21" x14ac:dyDescent="0.25">
      <c r="A220" s="73"/>
      <c r="B220" s="73"/>
      <c r="C220" s="73"/>
      <c r="D220" s="73"/>
      <c r="E220" s="73"/>
      <c r="F220" s="73"/>
      <c r="G220" s="73"/>
      <c r="H220" s="73"/>
      <c r="I220" s="73"/>
      <c r="J220" s="73"/>
      <c r="K220" s="73"/>
      <c r="L220" s="73"/>
      <c r="M220" s="73"/>
      <c r="N220" s="73"/>
      <c r="O220" s="73"/>
      <c r="P220" s="73"/>
      <c r="Q220" s="73"/>
      <c r="R220" s="73"/>
      <c r="S220" s="73"/>
      <c r="T220" s="73"/>
      <c r="U220" s="73"/>
    </row>
    <row r="221" spans="1:21" x14ac:dyDescent="0.25">
      <c r="A221" s="73"/>
      <c r="B221" s="73"/>
      <c r="C221" s="73"/>
      <c r="D221" s="73"/>
      <c r="E221" s="73"/>
      <c r="F221" s="73"/>
      <c r="G221" s="73"/>
      <c r="H221" s="73"/>
      <c r="I221" s="73"/>
      <c r="J221" s="73"/>
      <c r="K221" s="73"/>
      <c r="L221" s="73"/>
      <c r="M221" s="73"/>
      <c r="N221" s="73"/>
      <c r="O221" s="73"/>
      <c r="P221" s="73"/>
      <c r="Q221" s="73"/>
      <c r="R221" s="73"/>
      <c r="S221" s="73"/>
      <c r="T221" s="73"/>
      <c r="U221" s="73"/>
    </row>
    <row r="222" spans="1:21" x14ac:dyDescent="0.25">
      <c r="A222" s="73"/>
      <c r="B222" s="73"/>
      <c r="C222" s="73"/>
      <c r="D222" s="73"/>
      <c r="E222" s="73"/>
      <c r="F222" s="73"/>
      <c r="G222" s="73"/>
      <c r="H222" s="73"/>
      <c r="I222" s="73"/>
      <c r="J222" s="73"/>
      <c r="K222" s="73"/>
      <c r="L222" s="73"/>
      <c r="M222" s="73"/>
      <c r="N222" s="73"/>
      <c r="O222" s="73"/>
      <c r="P222" s="73"/>
      <c r="Q222" s="73"/>
      <c r="R222" s="73"/>
      <c r="S222" s="73"/>
      <c r="T222" s="73"/>
      <c r="U222" s="73"/>
    </row>
    <row r="223" spans="1:21" x14ac:dyDescent="0.25">
      <c r="A223" s="73"/>
      <c r="B223" s="73"/>
      <c r="C223" s="73"/>
      <c r="D223" s="73"/>
      <c r="E223" s="73"/>
      <c r="F223" s="73"/>
      <c r="G223" s="73"/>
      <c r="H223" s="73"/>
      <c r="I223" s="73"/>
      <c r="J223" s="73"/>
      <c r="K223" s="73"/>
      <c r="L223" s="73"/>
      <c r="M223" s="73"/>
      <c r="N223" s="73"/>
      <c r="O223" s="73"/>
      <c r="P223" s="73"/>
      <c r="Q223" s="73"/>
      <c r="R223" s="73"/>
      <c r="S223" s="73"/>
      <c r="T223" s="73"/>
      <c r="U223" s="73"/>
    </row>
    <row r="224" spans="1:21" x14ac:dyDescent="0.25">
      <c r="A224" s="73"/>
      <c r="B224" s="73"/>
      <c r="C224" s="73"/>
      <c r="D224" s="73"/>
      <c r="E224" s="73"/>
      <c r="F224" s="73"/>
      <c r="G224" s="73"/>
      <c r="H224" s="73"/>
      <c r="I224" s="73"/>
      <c r="J224" s="73"/>
      <c r="K224" s="73"/>
      <c r="L224" s="73"/>
      <c r="M224" s="73"/>
      <c r="N224" s="73"/>
      <c r="O224" s="73"/>
      <c r="P224" s="73"/>
      <c r="Q224" s="73"/>
      <c r="R224" s="73"/>
      <c r="S224" s="73"/>
      <c r="T224" s="73"/>
      <c r="U224" s="73"/>
    </row>
    <row r="225" spans="1:21" x14ac:dyDescent="0.25">
      <c r="A225" s="73"/>
      <c r="B225" s="73"/>
      <c r="C225" s="73"/>
      <c r="D225" s="73"/>
      <c r="E225" s="73"/>
      <c r="F225" s="73"/>
      <c r="G225" s="73"/>
      <c r="H225" s="73"/>
      <c r="I225" s="73"/>
      <c r="J225" s="73"/>
      <c r="K225" s="73"/>
      <c r="L225" s="73"/>
      <c r="M225" s="73"/>
      <c r="N225" s="73"/>
      <c r="O225" s="73"/>
      <c r="P225" s="73"/>
      <c r="Q225" s="73"/>
      <c r="R225" s="73"/>
      <c r="S225" s="73"/>
      <c r="T225" s="73"/>
      <c r="U225" s="73"/>
    </row>
    <row r="226" spans="1:21" x14ac:dyDescent="0.25">
      <c r="A226" s="73"/>
      <c r="B226" s="73"/>
      <c r="C226" s="73"/>
      <c r="D226" s="73"/>
      <c r="E226" s="73"/>
      <c r="F226" s="73"/>
      <c r="G226" s="73"/>
      <c r="H226" s="73"/>
      <c r="I226" s="73"/>
      <c r="J226" s="73"/>
      <c r="K226" s="73"/>
      <c r="L226" s="73"/>
      <c r="M226" s="73"/>
      <c r="N226" s="73"/>
      <c r="O226" s="73"/>
      <c r="P226" s="73"/>
      <c r="Q226" s="73"/>
      <c r="R226" s="73"/>
      <c r="S226" s="73"/>
      <c r="T226" s="73"/>
      <c r="U226" s="73"/>
    </row>
    <row r="227" spans="1:21" x14ac:dyDescent="0.25">
      <c r="A227" s="73"/>
      <c r="B227" s="73"/>
      <c r="C227" s="73"/>
      <c r="D227" s="73"/>
      <c r="E227" s="73"/>
      <c r="F227" s="73"/>
      <c r="G227" s="73"/>
      <c r="H227" s="73"/>
      <c r="I227" s="73"/>
      <c r="J227" s="73"/>
      <c r="K227" s="73"/>
      <c r="L227" s="73"/>
      <c r="M227" s="73"/>
      <c r="N227" s="73"/>
      <c r="O227" s="73"/>
      <c r="P227" s="73"/>
      <c r="Q227" s="73"/>
      <c r="R227" s="73"/>
      <c r="S227" s="73"/>
      <c r="T227" s="73"/>
      <c r="U227" s="73"/>
    </row>
    <row r="228" spans="1:21" x14ac:dyDescent="0.25">
      <c r="A228" s="73"/>
      <c r="B228" s="73"/>
      <c r="C228" s="73"/>
      <c r="D228" s="73"/>
      <c r="E228" s="73"/>
      <c r="F228" s="73"/>
      <c r="G228" s="73"/>
      <c r="H228" s="73"/>
      <c r="I228" s="73"/>
      <c r="J228" s="73"/>
      <c r="K228" s="73"/>
      <c r="L228" s="73"/>
      <c r="M228" s="73"/>
      <c r="N228" s="73"/>
      <c r="O228" s="73"/>
      <c r="P228" s="73"/>
      <c r="Q228" s="73"/>
      <c r="R228" s="73"/>
      <c r="S228" s="73"/>
      <c r="T228" s="73"/>
      <c r="U228" s="73"/>
    </row>
    <row r="229" spans="1:21" x14ac:dyDescent="0.25">
      <c r="A229" s="73"/>
      <c r="B229" s="73"/>
      <c r="C229" s="73"/>
      <c r="D229" s="73"/>
      <c r="E229" s="73"/>
      <c r="F229" s="73"/>
      <c r="G229" s="73"/>
      <c r="H229" s="73"/>
      <c r="I229" s="73"/>
      <c r="J229" s="73"/>
      <c r="K229" s="73"/>
      <c r="L229" s="73"/>
      <c r="M229" s="73"/>
      <c r="N229" s="73"/>
      <c r="O229" s="73"/>
      <c r="P229" s="73"/>
      <c r="Q229" s="73"/>
      <c r="R229" s="73"/>
      <c r="S229" s="73"/>
      <c r="T229" s="73"/>
      <c r="U229" s="73"/>
    </row>
    <row r="230" spans="1:21" x14ac:dyDescent="0.25">
      <c r="A230" s="73"/>
      <c r="B230" s="73"/>
      <c r="C230" s="73"/>
      <c r="D230" s="73"/>
      <c r="E230" s="73"/>
      <c r="F230" s="73"/>
      <c r="G230" s="73"/>
      <c r="H230" s="73"/>
      <c r="I230" s="73"/>
      <c r="J230" s="73"/>
      <c r="K230" s="73"/>
      <c r="L230" s="73"/>
      <c r="M230" s="73"/>
      <c r="N230" s="73"/>
      <c r="O230" s="73"/>
      <c r="P230" s="73"/>
      <c r="Q230" s="73"/>
      <c r="R230" s="73"/>
      <c r="S230" s="73"/>
      <c r="T230" s="73"/>
      <c r="U230" s="73"/>
    </row>
    <row r="231" spans="1:21" x14ac:dyDescent="0.25">
      <c r="A231" s="73"/>
      <c r="B231" s="73"/>
      <c r="C231" s="73"/>
      <c r="D231" s="73"/>
      <c r="E231" s="73"/>
      <c r="F231" s="73"/>
      <c r="G231" s="73"/>
      <c r="H231" s="73"/>
      <c r="I231" s="73"/>
      <c r="J231" s="73"/>
      <c r="K231" s="73"/>
      <c r="L231" s="73"/>
      <c r="M231" s="73"/>
      <c r="N231" s="73"/>
      <c r="O231" s="73"/>
      <c r="P231" s="73"/>
      <c r="Q231" s="73"/>
      <c r="R231" s="73"/>
      <c r="S231" s="73"/>
      <c r="T231" s="73"/>
      <c r="U231" s="73"/>
    </row>
    <row r="232" spans="1:21" x14ac:dyDescent="0.25">
      <c r="A232" s="73"/>
      <c r="B232" s="73"/>
      <c r="C232" s="73"/>
      <c r="D232" s="73"/>
      <c r="E232" s="73"/>
      <c r="F232" s="73"/>
      <c r="G232" s="73"/>
      <c r="H232" s="73"/>
      <c r="I232" s="73"/>
      <c r="J232" s="73"/>
      <c r="K232" s="73"/>
      <c r="L232" s="73"/>
      <c r="M232" s="73"/>
      <c r="N232" s="73"/>
      <c r="O232" s="73"/>
      <c r="P232" s="73"/>
      <c r="Q232" s="73"/>
      <c r="R232" s="73"/>
      <c r="S232" s="73"/>
      <c r="T232" s="73"/>
      <c r="U232" s="73"/>
    </row>
    <row r="233" spans="1:21" x14ac:dyDescent="0.25">
      <c r="A233" s="73"/>
      <c r="B233" s="73"/>
      <c r="C233" s="73"/>
      <c r="D233" s="73"/>
      <c r="E233" s="73"/>
      <c r="F233" s="73"/>
      <c r="G233" s="73"/>
      <c r="H233" s="73"/>
      <c r="I233" s="73"/>
      <c r="J233" s="73"/>
      <c r="K233" s="73"/>
      <c r="L233" s="73"/>
      <c r="M233" s="73"/>
      <c r="N233" s="73"/>
      <c r="O233" s="73"/>
      <c r="P233" s="73"/>
      <c r="Q233" s="73"/>
      <c r="R233" s="73"/>
      <c r="S233" s="73"/>
      <c r="T233" s="73"/>
      <c r="U233" s="73"/>
    </row>
    <row r="234" spans="1:21" x14ac:dyDescent="0.25">
      <c r="A234" s="73"/>
      <c r="B234" s="73"/>
      <c r="C234" s="73"/>
      <c r="D234" s="73"/>
      <c r="E234" s="73"/>
      <c r="F234" s="73"/>
      <c r="G234" s="73"/>
      <c r="H234" s="73"/>
      <c r="I234" s="73"/>
      <c r="J234" s="73"/>
      <c r="K234" s="73"/>
      <c r="L234" s="73"/>
      <c r="M234" s="73"/>
      <c r="N234" s="73"/>
      <c r="O234" s="73"/>
      <c r="P234" s="73"/>
      <c r="Q234" s="73"/>
      <c r="R234" s="73"/>
      <c r="S234" s="73"/>
      <c r="T234" s="73"/>
      <c r="U234" s="73"/>
    </row>
    <row r="235" spans="1:21" x14ac:dyDescent="0.25">
      <c r="A235" s="73"/>
      <c r="B235" s="73"/>
      <c r="C235" s="73"/>
      <c r="D235" s="73"/>
      <c r="E235" s="73"/>
      <c r="F235" s="73"/>
      <c r="G235" s="73"/>
      <c r="H235" s="73"/>
      <c r="I235" s="73"/>
      <c r="J235" s="73"/>
      <c r="K235" s="73"/>
      <c r="L235" s="73"/>
      <c r="M235" s="73"/>
      <c r="N235" s="73"/>
      <c r="O235" s="73"/>
      <c r="P235" s="73"/>
      <c r="Q235" s="73"/>
      <c r="R235" s="73"/>
      <c r="S235" s="73"/>
      <c r="T235" s="73"/>
      <c r="U235" s="73"/>
    </row>
    <row r="236" spans="1:21" x14ac:dyDescent="0.25">
      <c r="A236" s="73"/>
      <c r="B236" s="73"/>
      <c r="C236" s="73"/>
      <c r="D236" s="73"/>
      <c r="E236" s="73"/>
      <c r="F236" s="73"/>
      <c r="G236" s="73"/>
      <c r="H236" s="73"/>
      <c r="I236" s="73"/>
      <c r="J236" s="73"/>
      <c r="K236" s="73"/>
      <c r="L236" s="73"/>
      <c r="M236" s="73"/>
      <c r="N236" s="73"/>
      <c r="O236" s="73"/>
      <c r="P236" s="73"/>
      <c r="Q236" s="73"/>
      <c r="R236" s="73"/>
      <c r="S236" s="73"/>
      <c r="T236" s="73"/>
      <c r="U236" s="73"/>
    </row>
    <row r="237" spans="1:21" x14ac:dyDescent="0.25">
      <c r="A237" s="73"/>
      <c r="B237" s="73"/>
      <c r="C237" s="73"/>
      <c r="D237" s="73"/>
      <c r="E237" s="73"/>
      <c r="F237" s="73"/>
      <c r="G237" s="73"/>
      <c r="H237" s="73"/>
      <c r="I237" s="73"/>
      <c r="J237" s="73"/>
      <c r="K237" s="73"/>
      <c r="L237" s="73"/>
      <c r="M237" s="73"/>
      <c r="N237" s="73"/>
      <c r="O237" s="73"/>
      <c r="P237" s="73"/>
      <c r="Q237" s="73"/>
      <c r="R237" s="73"/>
      <c r="S237" s="73"/>
      <c r="T237" s="73"/>
      <c r="U237" s="73"/>
    </row>
    <row r="238" spans="1:21" x14ac:dyDescent="0.25">
      <c r="A238" s="73"/>
      <c r="B238" s="73"/>
      <c r="C238" s="73"/>
      <c r="D238" s="73"/>
      <c r="E238" s="73"/>
      <c r="F238" s="73"/>
      <c r="G238" s="73"/>
      <c r="H238" s="73"/>
      <c r="I238" s="73"/>
      <c r="J238" s="73"/>
      <c r="K238" s="73"/>
      <c r="L238" s="73"/>
      <c r="M238" s="73"/>
      <c r="N238" s="73"/>
      <c r="O238" s="73"/>
      <c r="P238" s="73"/>
      <c r="Q238" s="73"/>
      <c r="R238" s="73"/>
      <c r="S238" s="73"/>
      <c r="T238" s="73"/>
      <c r="U238" s="73"/>
    </row>
    <row r="239" spans="1:21" x14ac:dyDescent="0.25">
      <c r="A239" s="73"/>
      <c r="B239" s="73"/>
      <c r="C239" s="73"/>
      <c r="D239" s="73"/>
      <c r="E239" s="73"/>
      <c r="F239" s="73"/>
      <c r="G239" s="73"/>
      <c r="H239" s="73"/>
      <c r="I239" s="73"/>
      <c r="J239" s="73"/>
      <c r="K239" s="73"/>
      <c r="L239" s="73"/>
      <c r="M239" s="73"/>
      <c r="N239" s="73"/>
      <c r="O239" s="73"/>
      <c r="P239" s="73"/>
      <c r="Q239" s="73"/>
      <c r="R239" s="73"/>
      <c r="S239" s="73"/>
      <c r="T239" s="73"/>
      <c r="U239" s="73"/>
    </row>
    <row r="240" spans="1:21" x14ac:dyDescent="0.25">
      <c r="A240" s="73"/>
      <c r="B240" s="73"/>
      <c r="C240" s="73"/>
      <c r="D240" s="73"/>
      <c r="E240" s="73"/>
      <c r="F240" s="73"/>
      <c r="G240" s="73"/>
      <c r="H240" s="73"/>
      <c r="I240" s="73"/>
      <c r="J240" s="73"/>
      <c r="K240" s="73"/>
      <c r="L240" s="73"/>
      <c r="M240" s="73"/>
      <c r="N240" s="73"/>
      <c r="O240" s="73"/>
      <c r="P240" s="73"/>
      <c r="Q240" s="73"/>
      <c r="R240" s="73"/>
      <c r="S240" s="73"/>
      <c r="T240" s="73"/>
      <c r="U240" s="73"/>
    </row>
    <row r="241" spans="1:21" x14ac:dyDescent="0.25">
      <c r="A241" s="73"/>
      <c r="B241" s="73"/>
      <c r="C241" s="73"/>
      <c r="D241" s="73"/>
      <c r="E241" s="73"/>
      <c r="F241" s="73"/>
      <c r="G241" s="73"/>
      <c r="H241" s="73"/>
      <c r="I241" s="73"/>
      <c r="J241" s="73"/>
      <c r="K241" s="73"/>
      <c r="L241" s="73"/>
      <c r="M241" s="73"/>
      <c r="N241" s="73"/>
      <c r="O241" s="73"/>
      <c r="P241" s="73"/>
      <c r="Q241" s="73"/>
      <c r="R241" s="73"/>
      <c r="S241" s="73"/>
      <c r="T241" s="73"/>
      <c r="U241" s="73"/>
    </row>
    <row r="242" spans="1:21" x14ac:dyDescent="0.25">
      <c r="A242" s="73"/>
      <c r="B242" s="73"/>
      <c r="C242" s="73"/>
      <c r="D242" s="73"/>
      <c r="E242" s="73"/>
      <c r="F242" s="73"/>
      <c r="G242" s="73"/>
      <c r="H242" s="73"/>
      <c r="I242" s="73"/>
      <c r="J242" s="73"/>
      <c r="K242" s="73"/>
      <c r="L242" s="73"/>
      <c r="M242" s="73"/>
      <c r="N242" s="73"/>
      <c r="O242" s="73"/>
      <c r="P242" s="73"/>
      <c r="Q242" s="73"/>
      <c r="R242" s="73"/>
      <c r="S242" s="73"/>
      <c r="T242" s="73"/>
      <c r="U242" s="73"/>
    </row>
    <row r="243" spans="1:21" x14ac:dyDescent="0.25">
      <c r="A243" s="73"/>
      <c r="B243" s="73"/>
      <c r="C243" s="73"/>
      <c r="D243" s="73"/>
      <c r="E243" s="73"/>
      <c r="F243" s="73"/>
      <c r="G243" s="73"/>
      <c r="H243" s="73"/>
      <c r="I243" s="73"/>
      <c r="J243" s="73"/>
      <c r="K243" s="73"/>
      <c r="L243" s="73"/>
      <c r="M243" s="73"/>
      <c r="N243" s="73"/>
      <c r="O243" s="73"/>
      <c r="P243" s="73"/>
      <c r="Q243" s="73"/>
      <c r="R243" s="73"/>
      <c r="S243" s="73"/>
      <c r="T243" s="73"/>
      <c r="U243" s="73"/>
    </row>
    <row r="244" spans="1:21" x14ac:dyDescent="0.25">
      <c r="A244" s="73"/>
      <c r="B244" s="73"/>
      <c r="C244" s="73"/>
      <c r="D244" s="73"/>
      <c r="E244" s="73"/>
      <c r="F244" s="73"/>
      <c r="G244" s="73"/>
      <c r="H244" s="73"/>
      <c r="I244" s="73"/>
      <c r="J244" s="73"/>
      <c r="K244" s="73"/>
      <c r="L244" s="73"/>
      <c r="M244" s="73"/>
      <c r="N244" s="73"/>
      <c r="O244" s="73"/>
      <c r="P244" s="73"/>
      <c r="Q244" s="73"/>
      <c r="R244" s="73"/>
      <c r="S244" s="73"/>
      <c r="T244" s="73"/>
      <c r="U244" s="73"/>
    </row>
    <row r="245" spans="1:21" x14ac:dyDescent="0.25">
      <c r="A245" s="73"/>
      <c r="B245" s="73"/>
      <c r="C245" s="73"/>
      <c r="D245" s="73"/>
      <c r="E245" s="73"/>
      <c r="F245" s="73"/>
      <c r="G245" s="73"/>
      <c r="H245" s="73"/>
      <c r="I245" s="73"/>
      <c r="J245" s="73"/>
      <c r="K245" s="73"/>
      <c r="L245" s="73"/>
      <c r="M245" s="73"/>
      <c r="N245" s="73"/>
      <c r="O245" s="73"/>
      <c r="P245" s="73"/>
      <c r="Q245" s="73"/>
      <c r="R245" s="73"/>
      <c r="S245" s="73"/>
      <c r="T245" s="73"/>
      <c r="U245" s="73"/>
    </row>
    <row r="246" spans="1:21" x14ac:dyDescent="0.25">
      <c r="A246" s="73"/>
      <c r="B246" s="73"/>
      <c r="C246" s="73"/>
      <c r="D246" s="73"/>
      <c r="E246" s="73"/>
      <c r="F246" s="73"/>
      <c r="G246" s="73"/>
      <c r="H246" s="73"/>
      <c r="I246" s="73"/>
      <c r="J246" s="73"/>
      <c r="K246" s="73"/>
      <c r="L246" s="73"/>
      <c r="M246" s="73"/>
      <c r="N246" s="73"/>
      <c r="O246" s="73"/>
      <c r="P246" s="73"/>
      <c r="Q246" s="73"/>
      <c r="R246" s="73"/>
      <c r="S246" s="73"/>
      <c r="T246" s="73"/>
      <c r="U246" s="73"/>
    </row>
    <row r="247" spans="1:21" x14ac:dyDescent="0.25">
      <c r="A247" s="73"/>
      <c r="B247" s="73"/>
      <c r="C247" s="73"/>
      <c r="D247" s="73"/>
      <c r="E247" s="73"/>
      <c r="F247" s="73"/>
      <c r="G247" s="73"/>
      <c r="H247" s="73"/>
      <c r="I247" s="73"/>
      <c r="J247" s="73"/>
      <c r="K247" s="73"/>
      <c r="L247" s="73"/>
      <c r="M247" s="73"/>
      <c r="N247" s="73"/>
      <c r="O247" s="73"/>
      <c r="P247" s="73"/>
      <c r="Q247" s="73"/>
      <c r="R247" s="73"/>
      <c r="S247" s="73"/>
      <c r="T247" s="73"/>
      <c r="U247" s="73"/>
    </row>
  </sheetData>
  <mergeCells count="56">
    <mergeCell ref="B127:C127"/>
    <mergeCell ref="B89:C89"/>
    <mergeCell ref="H89:I89"/>
    <mergeCell ref="N89:O89"/>
    <mergeCell ref="B108:C108"/>
    <mergeCell ref="H108:I108"/>
    <mergeCell ref="N108:O108"/>
    <mergeCell ref="G57:J57"/>
    <mergeCell ref="K57:N57"/>
    <mergeCell ref="A59:A68"/>
    <mergeCell ref="B70:C70"/>
    <mergeCell ref="H70:I70"/>
    <mergeCell ref="N70:O70"/>
    <mergeCell ref="E29:E31"/>
    <mergeCell ref="F29:F31"/>
    <mergeCell ref="E32:E34"/>
    <mergeCell ref="F32:F34"/>
    <mergeCell ref="B36:F38"/>
    <mergeCell ref="C57:F57"/>
    <mergeCell ref="E24:E26"/>
    <mergeCell ref="F24:F26"/>
    <mergeCell ref="K24:K26"/>
    <mergeCell ref="L24:L26"/>
    <mergeCell ref="Q24:Q26"/>
    <mergeCell ref="R24:R26"/>
    <mergeCell ref="E21:E23"/>
    <mergeCell ref="F21:F23"/>
    <mergeCell ref="K21:K23"/>
    <mergeCell ref="L21:L23"/>
    <mergeCell ref="Q21:Q23"/>
    <mergeCell ref="R21:R23"/>
    <mergeCell ref="E16:E18"/>
    <mergeCell ref="F16:F18"/>
    <mergeCell ref="K16:K18"/>
    <mergeCell ref="L16:L18"/>
    <mergeCell ref="Q16:Q18"/>
    <mergeCell ref="R16:R18"/>
    <mergeCell ref="E13:E15"/>
    <mergeCell ref="F13:F15"/>
    <mergeCell ref="K13:K15"/>
    <mergeCell ref="L13:L15"/>
    <mergeCell ref="Q13:Q15"/>
    <mergeCell ref="R13:R15"/>
    <mergeCell ref="R5:R7"/>
    <mergeCell ref="E8:E10"/>
    <mergeCell ref="F8:F10"/>
    <mergeCell ref="K8:K10"/>
    <mergeCell ref="L8:L10"/>
    <mergeCell ref="Q8:Q10"/>
    <mergeCell ref="R8:R10"/>
    <mergeCell ref="A1:F2"/>
    <mergeCell ref="E5:E7"/>
    <mergeCell ref="F5:F7"/>
    <mergeCell ref="K5:K7"/>
    <mergeCell ref="L5:L7"/>
    <mergeCell ref="Q5:Q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Portada</vt:lpstr>
      <vt:lpstr>Fundamentos</vt:lpstr>
      <vt:lpstr>Objetivo</vt:lpstr>
      <vt:lpstr>Datos</vt:lpstr>
      <vt:lpstr>Estado de Resultados</vt:lpstr>
      <vt:lpstr>Balance General</vt:lpstr>
      <vt:lpstr>Métodos de Evaluación</vt:lpstr>
      <vt:lpstr>Punto de Equilibrio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Mendez</dc:creator>
  <cp:lastModifiedBy>Gilberto Irving Oledo Enriquez</cp:lastModifiedBy>
  <dcterms:created xsi:type="dcterms:W3CDTF">2018-11-26T15:53:36Z</dcterms:created>
  <dcterms:modified xsi:type="dcterms:W3CDTF">2018-12-03T06:02:29Z</dcterms:modified>
</cp:coreProperties>
</file>