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1142900-0BD6-4984-9160-C1F0865C54D6}" xr6:coauthVersionLast="36" xr6:coauthVersionMax="40" xr10:uidLastSave="{00000000-0000-0000-0000-000000000000}"/>
  <bookViews>
    <workbookView xWindow="0" yWindow="1200" windowWidth="28800" windowHeight="12210" activeTab="3" xr2:uid="{00000000-000D-0000-FFFF-FFFF00000000}"/>
  </bookViews>
  <sheets>
    <sheet name="PORTADA" sheetId="4" r:id="rId1"/>
    <sheet name="DATOS" sheetId="2" r:id="rId2"/>
    <sheet name="ANTECEDENTES" sheetId="5" r:id="rId3"/>
    <sheet name="CALCULOS" sheetId="3" r:id="rId4"/>
    <sheet name="..." sheetId="1" r:id="rId5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8" i="3" l="1"/>
  <c r="E285" i="3"/>
  <c r="F285" i="3"/>
  <c r="G285" i="3"/>
  <c r="H285" i="3"/>
  <c r="I285" i="3"/>
  <c r="J285" i="3"/>
  <c r="K285" i="3"/>
  <c r="L285" i="3"/>
  <c r="M285" i="3"/>
  <c r="D285" i="3"/>
  <c r="E288" i="3"/>
  <c r="F288" i="3"/>
  <c r="G288" i="3"/>
  <c r="I288" i="3"/>
  <c r="J288" i="3"/>
  <c r="K288" i="3"/>
  <c r="L288" i="3"/>
  <c r="M288" i="3"/>
  <c r="D288" i="3"/>
  <c r="G286" i="3"/>
  <c r="H286" i="3"/>
  <c r="I286" i="3"/>
  <c r="J286" i="3"/>
  <c r="K286" i="3"/>
  <c r="L286" i="3"/>
  <c r="M286" i="3"/>
  <c r="F286" i="3"/>
  <c r="E286" i="3"/>
  <c r="D286" i="3"/>
  <c r="E287" i="3"/>
  <c r="F287" i="3"/>
  <c r="G287" i="3"/>
  <c r="H287" i="3"/>
  <c r="I287" i="3"/>
  <c r="J287" i="3"/>
  <c r="K287" i="3"/>
  <c r="L287" i="3"/>
  <c r="M287" i="3"/>
  <c r="D287" i="3"/>
  <c r="D11" i="3"/>
  <c r="D13" i="3"/>
  <c r="E11" i="3"/>
  <c r="F11" i="3"/>
  <c r="G11" i="3"/>
  <c r="D14" i="3"/>
  <c r="D15" i="3"/>
  <c r="E14" i="3"/>
  <c r="F14" i="3"/>
  <c r="G14" i="3"/>
  <c r="G16" i="3"/>
  <c r="G21" i="3"/>
  <c r="G22" i="3"/>
  <c r="G23" i="3"/>
  <c r="D24" i="3"/>
  <c r="E24" i="3"/>
  <c r="F24" i="3"/>
  <c r="G24" i="3"/>
  <c r="G17" i="3"/>
  <c r="G18" i="3"/>
  <c r="G25" i="3"/>
  <c r="G26" i="3"/>
  <c r="G27" i="3"/>
  <c r="G28" i="3"/>
  <c r="G29" i="3"/>
  <c r="G30" i="3"/>
  <c r="H11" i="3"/>
  <c r="I11" i="3"/>
  <c r="J11" i="3"/>
  <c r="K11" i="3"/>
  <c r="L11" i="3"/>
  <c r="M11" i="3"/>
  <c r="H14" i="3"/>
  <c r="I14" i="3"/>
  <c r="J14" i="3"/>
  <c r="K14" i="3"/>
  <c r="L14" i="3"/>
  <c r="M14" i="3"/>
  <c r="M16" i="3"/>
  <c r="M21" i="3"/>
  <c r="M22" i="3"/>
  <c r="M23" i="3"/>
  <c r="H24" i="3"/>
  <c r="I24" i="3"/>
  <c r="J24" i="3"/>
  <c r="K24" i="3"/>
  <c r="L24" i="3"/>
  <c r="M24" i="3"/>
  <c r="M17" i="3"/>
  <c r="M18" i="3"/>
  <c r="M25" i="3"/>
  <c r="M26" i="3"/>
  <c r="M27" i="3"/>
  <c r="M28" i="3"/>
  <c r="M29" i="3"/>
  <c r="M30" i="3"/>
  <c r="L16" i="3"/>
  <c r="L21" i="3"/>
  <c r="L22" i="3"/>
  <c r="L23" i="3"/>
  <c r="L17" i="3"/>
  <c r="L18" i="3"/>
  <c r="L25" i="3"/>
  <c r="L26" i="3"/>
  <c r="L27" i="3"/>
  <c r="L28" i="3"/>
  <c r="L29" i="3"/>
  <c r="L30" i="3"/>
  <c r="K16" i="3"/>
  <c r="K21" i="3"/>
  <c r="K22" i="3"/>
  <c r="K23" i="3"/>
  <c r="K17" i="3"/>
  <c r="K18" i="3"/>
  <c r="K25" i="3"/>
  <c r="K26" i="3"/>
  <c r="K27" i="3"/>
  <c r="K28" i="3"/>
  <c r="K29" i="3"/>
  <c r="K30" i="3"/>
  <c r="J16" i="3"/>
  <c r="J21" i="3"/>
  <c r="J22" i="3"/>
  <c r="J23" i="3"/>
  <c r="J17" i="3"/>
  <c r="J18" i="3"/>
  <c r="J25" i="3"/>
  <c r="J26" i="3"/>
  <c r="J27" i="3"/>
  <c r="J28" i="3"/>
  <c r="J29" i="3"/>
  <c r="J30" i="3"/>
  <c r="I16" i="3"/>
  <c r="I21" i="3"/>
  <c r="I22" i="3"/>
  <c r="I23" i="3"/>
  <c r="I17" i="3"/>
  <c r="I18" i="3"/>
  <c r="I25" i="3"/>
  <c r="I26" i="3"/>
  <c r="I27" i="3"/>
  <c r="I28" i="3"/>
  <c r="I29" i="3"/>
  <c r="I30" i="3"/>
  <c r="D26" i="3"/>
  <c r="D46" i="3"/>
  <c r="F275" i="3"/>
  <c r="F264" i="3"/>
  <c r="F253" i="3"/>
  <c r="F242" i="3"/>
  <c r="F231" i="3"/>
  <c r="F5" i="3"/>
  <c r="F159" i="3"/>
  <c r="D16" i="3"/>
  <c r="D38" i="3"/>
  <c r="D39" i="3"/>
  <c r="D40" i="3"/>
  <c r="D21" i="3"/>
  <c r="D41" i="3"/>
  <c r="D22" i="3"/>
  <c r="D42" i="3"/>
  <c r="D23" i="3"/>
  <c r="D43" i="3"/>
  <c r="D44" i="3"/>
  <c r="D17" i="3"/>
  <c r="D18" i="3"/>
  <c r="D25" i="3"/>
  <c r="D45" i="3"/>
  <c r="D27" i="3"/>
  <c r="D47" i="3"/>
  <c r="D48" i="3"/>
  <c r="D49" i="3"/>
  <c r="D28" i="3"/>
  <c r="D50" i="3"/>
  <c r="D29" i="3"/>
  <c r="D51" i="3"/>
  <c r="D52" i="3"/>
  <c r="D53" i="3"/>
  <c r="D30" i="3"/>
  <c r="D54" i="3"/>
  <c r="D55" i="3"/>
  <c r="D62" i="3"/>
  <c r="D63" i="3"/>
  <c r="D65" i="3"/>
  <c r="F170" i="3"/>
  <c r="E16" i="3"/>
  <c r="E38" i="3"/>
  <c r="E39" i="3"/>
  <c r="E40" i="3"/>
  <c r="E21" i="3"/>
  <c r="E41" i="3"/>
  <c r="E22" i="3"/>
  <c r="E42" i="3"/>
  <c r="E23" i="3"/>
  <c r="E43" i="3"/>
  <c r="E44" i="3"/>
  <c r="E17" i="3"/>
  <c r="E18" i="3"/>
  <c r="E25" i="3"/>
  <c r="E45" i="3"/>
  <c r="E26" i="3"/>
  <c r="E46" i="3"/>
  <c r="E27" i="3"/>
  <c r="E47" i="3"/>
  <c r="E48" i="3"/>
  <c r="E49" i="3"/>
  <c r="E28" i="3"/>
  <c r="E50" i="3"/>
  <c r="E29" i="3"/>
  <c r="E51" i="3"/>
  <c r="E52" i="3"/>
  <c r="E53" i="3"/>
  <c r="E30" i="3"/>
  <c r="E54" i="3"/>
  <c r="E55" i="3"/>
  <c r="E62" i="3"/>
  <c r="E63" i="3"/>
  <c r="E65" i="3"/>
  <c r="F181" i="3"/>
  <c r="F16" i="3"/>
  <c r="F38" i="3"/>
  <c r="F39" i="3"/>
  <c r="F40" i="3"/>
  <c r="F21" i="3"/>
  <c r="F41" i="3"/>
  <c r="F22" i="3"/>
  <c r="F42" i="3"/>
  <c r="F23" i="3"/>
  <c r="F43" i="3"/>
  <c r="F44" i="3"/>
  <c r="F17" i="3"/>
  <c r="F18" i="3"/>
  <c r="F25" i="3"/>
  <c r="F45" i="3"/>
  <c r="F26" i="3"/>
  <c r="F46" i="3"/>
  <c r="F27" i="3"/>
  <c r="F47" i="3"/>
  <c r="F48" i="3"/>
  <c r="F49" i="3"/>
  <c r="F28" i="3"/>
  <c r="F50" i="3"/>
  <c r="F29" i="3"/>
  <c r="F51" i="3"/>
  <c r="F52" i="3"/>
  <c r="F53" i="3"/>
  <c r="F30" i="3"/>
  <c r="F54" i="3"/>
  <c r="F55" i="3"/>
  <c r="F62" i="3"/>
  <c r="F63" i="3"/>
  <c r="F65" i="3"/>
  <c r="F192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2" i="3"/>
  <c r="G63" i="3"/>
  <c r="G65" i="3"/>
  <c r="F203" i="3"/>
  <c r="H16" i="3"/>
  <c r="H38" i="3"/>
  <c r="H39" i="3"/>
  <c r="H40" i="3"/>
  <c r="H21" i="3"/>
  <c r="H41" i="3"/>
  <c r="H22" i="3"/>
  <c r="H42" i="3"/>
  <c r="H23" i="3"/>
  <c r="H43" i="3"/>
  <c r="H44" i="3"/>
  <c r="H17" i="3"/>
  <c r="H18" i="3"/>
  <c r="H25" i="3"/>
  <c r="H45" i="3"/>
  <c r="H26" i="3"/>
  <c r="H46" i="3"/>
  <c r="H27" i="3"/>
  <c r="H47" i="3"/>
  <c r="H48" i="3"/>
  <c r="H49" i="3"/>
  <c r="H28" i="3"/>
  <c r="H50" i="3"/>
  <c r="H29" i="3"/>
  <c r="H51" i="3"/>
  <c r="H52" i="3"/>
  <c r="H53" i="3"/>
  <c r="H30" i="3"/>
  <c r="H54" i="3"/>
  <c r="H55" i="3"/>
  <c r="H62" i="3"/>
  <c r="H63" i="3"/>
  <c r="H65" i="3"/>
  <c r="F214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62" i="3"/>
  <c r="I63" i="3"/>
  <c r="I65" i="3"/>
  <c r="F225" i="3"/>
  <c r="F2" i="3"/>
  <c r="F227" i="3"/>
  <c r="F3" i="3"/>
  <c r="F162" i="3"/>
  <c r="F228" i="3"/>
  <c r="F229" i="3"/>
  <c r="F4" i="3"/>
  <c r="F164" i="3"/>
  <c r="F230" i="3"/>
  <c r="F232" i="3"/>
  <c r="F6" i="3"/>
  <c r="K161" i="3"/>
  <c r="K172" i="3"/>
  <c r="K183" i="3"/>
  <c r="K194" i="3"/>
  <c r="K205" i="3"/>
  <c r="K216" i="3"/>
  <c r="K227" i="3"/>
  <c r="K173" i="3"/>
  <c r="K184" i="3"/>
  <c r="K195" i="3"/>
  <c r="K206" i="3"/>
  <c r="K217" i="3"/>
  <c r="K228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K239" i="3"/>
  <c r="K238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62" i="3"/>
  <c r="M63" i="3"/>
  <c r="M65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62" i="3"/>
  <c r="L63" i="3"/>
  <c r="L65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62" i="3"/>
  <c r="K63" i="3"/>
  <c r="K65" i="3"/>
  <c r="J62" i="3"/>
  <c r="J63" i="3"/>
  <c r="J65" i="3"/>
  <c r="C46" i="3"/>
  <c r="C47" i="3"/>
  <c r="K232" i="3"/>
  <c r="K250" i="3"/>
  <c r="K261" i="3"/>
  <c r="K272" i="3"/>
  <c r="K249" i="3"/>
  <c r="K260" i="3"/>
  <c r="K271" i="3"/>
  <c r="K276" i="3"/>
  <c r="F236" i="3"/>
  <c r="F247" i="3"/>
  <c r="F258" i="3"/>
  <c r="F269" i="3"/>
  <c r="F271" i="3"/>
  <c r="F272" i="3"/>
  <c r="F273" i="3"/>
  <c r="F274" i="3"/>
  <c r="F276" i="3"/>
  <c r="K265" i="3"/>
  <c r="F260" i="3"/>
  <c r="F261" i="3"/>
  <c r="F262" i="3"/>
  <c r="F263" i="3"/>
  <c r="F265" i="3"/>
  <c r="K254" i="3"/>
  <c r="F249" i="3"/>
  <c r="F250" i="3"/>
  <c r="F251" i="3"/>
  <c r="F252" i="3"/>
  <c r="F254" i="3"/>
  <c r="C275" i="3"/>
  <c r="D4" i="3"/>
  <c r="C274" i="3"/>
  <c r="C273" i="3"/>
  <c r="H272" i="3"/>
  <c r="D3" i="3"/>
  <c r="C272" i="3"/>
  <c r="D2" i="3"/>
  <c r="C271" i="3"/>
  <c r="D5" i="3"/>
  <c r="C269" i="3"/>
  <c r="C264" i="3"/>
  <c r="C263" i="3"/>
  <c r="C262" i="3"/>
  <c r="H261" i="3"/>
  <c r="C261" i="3"/>
  <c r="C260" i="3"/>
  <c r="C258" i="3"/>
  <c r="C253" i="3"/>
  <c r="C252" i="3"/>
  <c r="C251" i="3"/>
  <c r="H250" i="3"/>
  <c r="C250" i="3"/>
  <c r="C249" i="3"/>
  <c r="C247" i="3"/>
  <c r="K243" i="3"/>
  <c r="F238" i="3"/>
  <c r="F239" i="3"/>
  <c r="F240" i="3"/>
  <c r="F241" i="3"/>
  <c r="F243" i="3"/>
  <c r="C242" i="3"/>
  <c r="C241" i="3"/>
  <c r="C240" i="3"/>
  <c r="H239" i="3"/>
  <c r="C239" i="3"/>
  <c r="C238" i="3"/>
  <c r="C236" i="3"/>
  <c r="C231" i="3"/>
  <c r="C230" i="3"/>
  <c r="C229" i="3"/>
  <c r="H228" i="3"/>
  <c r="C228" i="3"/>
  <c r="C227" i="3"/>
  <c r="C225" i="3"/>
  <c r="K221" i="3"/>
  <c r="F216" i="3"/>
  <c r="F217" i="3"/>
  <c r="F218" i="3"/>
  <c r="F219" i="3"/>
  <c r="F220" i="3"/>
  <c r="F221" i="3"/>
  <c r="C220" i="3"/>
  <c r="C219" i="3"/>
  <c r="C218" i="3"/>
  <c r="H217" i="3"/>
  <c r="C217" i="3"/>
  <c r="C216" i="3"/>
  <c r="C214" i="3"/>
  <c r="K210" i="3"/>
  <c r="F205" i="3"/>
  <c r="F206" i="3"/>
  <c r="F207" i="3"/>
  <c r="F208" i="3"/>
  <c r="F209" i="3"/>
  <c r="F210" i="3"/>
  <c r="C209" i="3"/>
  <c r="C208" i="3"/>
  <c r="C207" i="3"/>
  <c r="H206" i="3"/>
  <c r="C206" i="3"/>
  <c r="C205" i="3"/>
  <c r="C203" i="3"/>
  <c r="K199" i="3"/>
  <c r="F194" i="3"/>
  <c r="F195" i="3"/>
  <c r="F196" i="3"/>
  <c r="F197" i="3"/>
  <c r="F198" i="3"/>
  <c r="F199" i="3"/>
  <c r="C198" i="3"/>
  <c r="C197" i="3"/>
  <c r="C196" i="3"/>
  <c r="H195" i="3"/>
  <c r="C195" i="3"/>
  <c r="C194" i="3"/>
  <c r="C192" i="3"/>
  <c r="K188" i="3"/>
  <c r="F183" i="3"/>
  <c r="F184" i="3"/>
  <c r="F185" i="3"/>
  <c r="F186" i="3"/>
  <c r="F187" i="3"/>
  <c r="F188" i="3"/>
  <c r="C187" i="3"/>
  <c r="C186" i="3"/>
  <c r="C185" i="3"/>
  <c r="H184" i="3"/>
  <c r="C184" i="3"/>
  <c r="C183" i="3"/>
  <c r="C181" i="3"/>
  <c r="F176" i="3"/>
  <c r="F175" i="3"/>
  <c r="F174" i="3"/>
  <c r="F173" i="3"/>
  <c r="F172" i="3"/>
  <c r="K177" i="3"/>
  <c r="F177" i="3"/>
  <c r="C176" i="3"/>
  <c r="C175" i="3"/>
  <c r="C174" i="3"/>
  <c r="H173" i="3"/>
  <c r="C173" i="3"/>
  <c r="C172" i="3"/>
  <c r="C170" i="3"/>
  <c r="H162" i="3"/>
  <c r="C165" i="3"/>
  <c r="C164" i="3"/>
  <c r="C163" i="3"/>
  <c r="C162" i="3"/>
  <c r="C161" i="3"/>
  <c r="C159" i="3"/>
  <c r="K166" i="3"/>
  <c r="F161" i="3"/>
  <c r="F166" i="3"/>
  <c r="D138" i="3"/>
  <c r="D139" i="3"/>
  <c r="D127" i="3"/>
  <c r="D87" i="3"/>
  <c r="D101" i="3"/>
  <c r="D116" i="3"/>
  <c r="D126" i="3"/>
  <c r="D128" i="3"/>
  <c r="E127" i="3"/>
  <c r="E87" i="3"/>
  <c r="E101" i="3"/>
  <c r="E116" i="3"/>
  <c r="E126" i="3"/>
  <c r="E128" i="3"/>
  <c r="F127" i="3"/>
  <c r="F87" i="3"/>
  <c r="F101" i="3"/>
  <c r="F116" i="3"/>
  <c r="F126" i="3"/>
  <c r="F128" i="3"/>
  <c r="G127" i="3"/>
  <c r="G87" i="3"/>
  <c r="G101" i="3"/>
  <c r="G116" i="3"/>
  <c r="G126" i="3"/>
  <c r="G128" i="3"/>
  <c r="H127" i="3"/>
  <c r="H87" i="3"/>
  <c r="H101" i="3"/>
  <c r="H116" i="3"/>
  <c r="H126" i="3"/>
  <c r="H128" i="3"/>
  <c r="I127" i="3"/>
  <c r="I87" i="3"/>
  <c r="I101" i="3"/>
  <c r="I116" i="3"/>
  <c r="I126" i="3"/>
  <c r="I128" i="3"/>
  <c r="J127" i="3"/>
  <c r="J87" i="3"/>
  <c r="J101" i="3"/>
  <c r="J116" i="3"/>
  <c r="J126" i="3"/>
  <c r="J128" i="3"/>
  <c r="K127" i="3"/>
  <c r="K87" i="3"/>
  <c r="K101" i="3"/>
  <c r="K116" i="3"/>
  <c r="K126" i="3"/>
  <c r="K128" i="3"/>
  <c r="L127" i="3"/>
  <c r="L87" i="3"/>
  <c r="L101" i="3"/>
  <c r="L116" i="3"/>
  <c r="L126" i="3"/>
  <c r="L128" i="3"/>
  <c r="M127" i="3"/>
  <c r="M87" i="3"/>
  <c r="M101" i="3"/>
  <c r="M116" i="3"/>
  <c r="M126" i="3"/>
  <c r="M128" i="3"/>
  <c r="D134" i="3"/>
  <c r="G139" i="3"/>
  <c r="D129" i="3"/>
  <c r="D130" i="3"/>
  <c r="E129" i="3"/>
  <c r="E130" i="3"/>
  <c r="F129" i="3"/>
  <c r="F130" i="3"/>
  <c r="G129" i="3"/>
  <c r="G130" i="3"/>
  <c r="H129" i="3"/>
  <c r="H130" i="3"/>
  <c r="I129" i="3"/>
  <c r="I130" i="3"/>
  <c r="J129" i="3"/>
  <c r="J130" i="3"/>
  <c r="K129" i="3"/>
  <c r="K130" i="3"/>
  <c r="L129" i="3"/>
  <c r="L130" i="3"/>
  <c r="M129" i="3"/>
  <c r="M130" i="3"/>
  <c r="D136" i="3"/>
  <c r="G137" i="3"/>
  <c r="G140" i="3"/>
  <c r="H137" i="3"/>
  <c r="H138" i="3"/>
  <c r="H140" i="3"/>
  <c r="G142" i="3"/>
  <c r="D145" i="3"/>
  <c r="D146" i="3"/>
  <c r="E145" i="3"/>
  <c r="E146" i="3"/>
  <c r="F145" i="3"/>
  <c r="F146" i="3"/>
  <c r="G145" i="3"/>
  <c r="G146" i="3"/>
  <c r="H145" i="3"/>
  <c r="H146" i="3"/>
  <c r="I145" i="3"/>
  <c r="I146" i="3"/>
  <c r="J145" i="3"/>
  <c r="J146" i="3"/>
  <c r="K145" i="3"/>
  <c r="K146" i="3"/>
  <c r="L145" i="3"/>
  <c r="L146" i="3"/>
  <c r="M145" i="3"/>
  <c r="M146" i="3"/>
  <c r="D147" i="3"/>
  <c r="D71" i="3"/>
  <c r="D148" i="3"/>
  <c r="C51" i="3"/>
  <c r="F137" i="3"/>
  <c r="D135" i="3"/>
  <c r="D117" i="3"/>
  <c r="D118" i="3"/>
  <c r="E117" i="3"/>
  <c r="E118" i="3"/>
  <c r="F117" i="3"/>
  <c r="F118" i="3"/>
  <c r="G117" i="3"/>
  <c r="G118" i="3"/>
  <c r="H117" i="3"/>
  <c r="H118" i="3"/>
  <c r="I117" i="3"/>
  <c r="I118" i="3"/>
  <c r="J117" i="3"/>
  <c r="J118" i="3"/>
  <c r="K117" i="3"/>
  <c r="K118" i="3"/>
  <c r="L117" i="3"/>
  <c r="L118" i="3"/>
  <c r="M117" i="3"/>
  <c r="M118" i="3"/>
  <c r="D120" i="3"/>
  <c r="I49" i="1"/>
  <c r="M70" i="3"/>
  <c r="D108" i="3"/>
  <c r="D102" i="3"/>
  <c r="E102" i="3"/>
  <c r="F102" i="3"/>
  <c r="G102" i="3"/>
  <c r="H102" i="3"/>
  <c r="I102" i="3"/>
  <c r="J102" i="3"/>
  <c r="K102" i="3"/>
  <c r="L102" i="3"/>
  <c r="M102" i="3"/>
  <c r="D104" i="3"/>
  <c r="D105" i="3"/>
  <c r="D88" i="3"/>
  <c r="H21" i="1"/>
  <c r="J21" i="1"/>
  <c r="I21" i="1"/>
  <c r="K40" i="1"/>
  <c r="G105" i="3"/>
  <c r="D111" i="3"/>
  <c r="G110" i="3"/>
  <c r="G109" i="3"/>
  <c r="G108" i="3"/>
  <c r="D89" i="3"/>
  <c r="E88" i="3"/>
  <c r="D92" i="3"/>
  <c r="D77" i="3"/>
  <c r="E70" i="3"/>
  <c r="E78" i="3"/>
  <c r="E79" i="3"/>
  <c r="K70" i="3"/>
  <c r="J70" i="3"/>
  <c r="I70" i="3"/>
  <c r="H70" i="3"/>
  <c r="G70" i="3"/>
  <c r="F70" i="3"/>
  <c r="C71" i="3"/>
  <c r="J25" i="2"/>
  <c r="J19" i="2"/>
  <c r="J21" i="2"/>
  <c r="J23" i="2"/>
  <c r="J31" i="2"/>
  <c r="J29" i="2"/>
  <c r="K25" i="2"/>
  <c r="K19" i="2"/>
  <c r="K21" i="2"/>
  <c r="K23" i="2"/>
  <c r="K31" i="2"/>
  <c r="K29" i="2"/>
  <c r="L25" i="2"/>
  <c r="L19" i="2"/>
  <c r="L21" i="2"/>
  <c r="L23" i="2"/>
  <c r="L31" i="2"/>
  <c r="L29" i="2"/>
  <c r="M25" i="2"/>
  <c r="M19" i="2"/>
  <c r="M21" i="2"/>
  <c r="M23" i="2"/>
  <c r="M31" i="2"/>
  <c r="M29" i="2"/>
  <c r="N25" i="2"/>
  <c r="N19" i="2"/>
  <c r="N21" i="2"/>
  <c r="N23" i="2"/>
  <c r="N31" i="2"/>
  <c r="N29" i="2"/>
  <c r="O25" i="2"/>
  <c r="O19" i="2"/>
  <c r="O21" i="2"/>
  <c r="O23" i="2"/>
  <c r="O31" i="2"/>
  <c r="O29" i="2"/>
  <c r="P25" i="2"/>
  <c r="P19" i="2"/>
  <c r="P21" i="2"/>
  <c r="P23" i="2"/>
  <c r="P31" i="2"/>
  <c r="P29" i="2"/>
  <c r="Q25" i="2"/>
  <c r="Q19" i="2"/>
  <c r="Q21" i="2"/>
  <c r="Q23" i="2"/>
  <c r="Q31" i="2"/>
  <c r="Q29" i="2"/>
  <c r="R25" i="2"/>
  <c r="R19" i="2"/>
  <c r="R21" i="2"/>
  <c r="R23" i="2"/>
  <c r="R31" i="2"/>
  <c r="R29" i="2"/>
  <c r="L70" i="3"/>
  <c r="K138" i="3"/>
  <c r="E89" i="3"/>
  <c r="F88" i="3"/>
  <c r="F89" i="3"/>
  <c r="G88" i="3"/>
  <c r="G89" i="3"/>
  <c r="H88" i="3"/>
  <c r="H89" i="3"/>
  <c r="I88" i="3"/>
  <c r="I89" i="3"/>
  <c r="J88" i="3"/>
  <c r="J89" i="3"/>
  <c r="K88" i="3"/>
  <c r="K89" i="3"/>
  <c r="L88" i="3"/>
  <c r="L89" i="3"/>
  <c r="M88" i="3"/>
  <c r="M89" i="3"/>
  <c r="D78" i="3"/>
  <c r="F78" i="3"/>
  <c r="G78" i="3"/>
  <c r="H78" i="3"/>
  <c r="I78" i="3"/>
  <c r="J78" i="3"/>
  <c r="K78" i="3"/>
  <c r="L78" i="3"/>
  <c r="M78" i="3"/>
  <c r="E77" i="3"/>
  <c r="F77" i="3"/>
  <c r="G77" i="3"/>
  <c r="H77" i="3"/>
  <c r="I77" i="3"/>
  <c r="J77" i="3"/>
  <c r="K77" i="3"/>
  <c r="L77" i="3"/>
  <c r="M77" i="3"/>
  <c r="D31" i="3"/>
  <c r="J33" i="2"/>
  <c r="K33" i="2"/>
  <c r="L33" i="2"/>
  <c r="M33" i="2"/>
  <c r="N33" i="2"/>
  <c r="O33" i="2"/>
  <c r="P33" i="2"/>
  <c r="Q33" i="2"/>
  <c r="R33" i="2"/>
  <c r="J27" i="2"/>
  <c r="K27" i="2"/>
  <c r="L27" i="2"/>
  <c r="M27" i="2"/>
  <c r="N27" i="2"/>
  <c r="O27" i="2"/>
  <c r="P27" i="2"/>
  <c r="Q27" i="2"/>
  <c r="R27" i="2"/>
  <c r="R35" i="2"/>
  <c r="Q35" i="2"/>
  <c r="P35" i="2"/>
  <c r="O35" i="2"/>
  <c r="N35" i="2"/>
  <c r="M35" i="2"/>
  <c r="L35" i="2"/>
  <c r="K35" i="2"/>
  <c r="J35" i="2"/>
  <c r="I35" i="2"/>
  <c r="E31" i="3"/>
  <c r="C54" i="3"/>
  <c r="C38" i="3"/>
  <c r="C50" i="3"/>
  <c r="C44" i="3"/>
  <c r="C43" i="3"/>
  <c r="C42" i="3"/>
  <c r="C41" i="3"/>
  <c r="F31" i="3"/>
  <c r="G31" i="3"/>
  <c r="H31" i="3"/>
  <c r="I31" i="3"/>
  <c r="J31" i="3"/>
  <c r="K31" i="3"/>
  <c r="L31" i="3"/>
  <c r="M31" i="3"/>
  <c r="C15" i="3"/>
  <c r="C13" i="3"/>
  <c r="C14" i="3"/>
  <c r="C11" i="3"/>
  <c r="O51" i="1"/>
  <c r="O52" i="1"/>
  <c r="O54" i="1"/>
  <c r="N51" i="1"/>
  <c r="N53" i="1"/>
  <c r="N54" i="1"/>
  <c r="M56" i="1"/>
  <c r="H20" i="1"/>
  <c r="I20" i="1"/>
  <c r="K20" i="1"/>
  <c r="K21" i="1"/>
  <c r="L20" i="1"/>
  <c r="L21" i="1"/>
  <c r="K22" i="1"/>
  <c r="J26" i="1"/>
  <c r="K32" i="1"/>
  <c r="L22" i="1"/>
  <c r="J22" i="1"/>
  <c r="I22" i="1"/>
  <c r="H22" i="1"/>
  <c r="J20" i="1"/>
  <c r="I13" i="1"/>
  <c r="I11" i="1"/>
  <c r="H6" i="1"/>
  <c r="I6" i="1"/>
  <c r="J6" i="1"/>
  <c r="K6" i="1"/>
  <c r="K7" i="1"/>
  <c r="J7" i="1"/>
  <c r="I7" i="1"/>
  <c r="L6" i="1"/>
  <c r="L7" i="1"/>
  <c r="F139" i="3"/>
  <c r="D133" i="3"/>
  <c r="K139" i="3"/>
</calcChain>
</file>

<file path=xl/sharedStrings.xml><?xml version="1.0" encoding="utf-8"?>
<sst xmlns="http://schemas.openxmlformats.org/spreadsheetml/2006/main" count="336" uniqueCount="218">
  <si>
    <t>k=</t>
  </si>
  <si>
    <t>AÑO</t>
  </si>
  <si>
    <t>FNE</t>
  </si>
  <si>
    <t>1. PERIODO DE RECUPERACIÓN</t>
  </si>
  <si>
    <t>Suma de los FNE</t>
  </si>
  <si>
    <t>Monto Faltante/FNE del siuiente periodo</t>
  </si>
  <si>
    <t>abajo</t>
  </si>
  <si>
    <t>arriba</t>
  </si>
  <si>
    <t>años</t>
  </si>
  <si>
    <t>FNE descontados</t>
  </si>
  <si>
    <t>VP a cada uno</t>
  </si>
  <si>
    <t>Suma de los FNE descontados</t>
  </si>
  <si>
    <t>4 años 18 dias</t>
  </si>
  <si>
    <t>2. PERIODO DE RECUPERACIÓN DESCONTABLE</t>
  </si>
  <si>
    <t>RAP=(SUMA DE LOS FLUJOS/TIEMPO DE VIDA)/INVERSIÓN INICIAL</t>
  </si>
  <si>
    <t>%</t>
  </si>
  <si>
    <t>RAP&gt;K</t>
  </si>
  <si>
    <t>ACEPTADO</t>
  </si>
  <si>
    <t>RAP&lt;K</t>
  </si>
  <si>
    <t>RECHAZADO</t>
  </si>
  <si>
    <t>RAP=K</t>
  </si>
  <si>
    <t>INDIFERENTE</t>
  </si>
  <si>
    <t>Agarrar el flujo mas chico y le agregas el faltante</t>
  </si>
  <si>
    <t>C/B</t>
  </si>
  <si>
    <t>IR=SUAM DEL VALOR PRESENTE DE LOS FNE/INVERSIÓN INICIAL</t>
  </si>
  <si>
    <t>IR&gt;1</t>
  </si>
  <si>
    <t>IR&lt;1</t>
  </si>
  <si>
    <t>Por cada peso me deja 29 centavos</t>
  </si>
  <si>
    <t>IR=1</t>
  </si>
  <si>
    <t>4. INDICE DE RENTABILIDAD</t>
  </si>
  <si>
    <t>3. RENDIMIENTO ANUAL PROMEDIO</t>
  </si>
  <si>
    <t>5.VALOR PRESENTE NETO</t>
  </si>
  <si>
    <t>VPN=</t>
  </si>
  <si>
    <t>r</t>
  </si>
  <si>
    <t>menor</t>
  </si>
  <si>
    <t>mayor</t>
  </si>
  <si>
    <t>TIR=</t>
  </si>
  <si>
    <t>"CALZADO GABY, S.A"</t>
  </si>
  <si>
    <t>Io=</t>
  </si>
  <si>
    <t>DATOS</t>
  </si>
  <si>
    <t>Construcción de Infraestructura</t>
  </si>
  <si>
    <t>VENTAS(pares)</t>
  </si>
  <si>
    <t>PRECIO(por unidad)</t>
  </si>
  <si>
    <t>Tasa de crecimiento(anual)</t>
  </si>
  <si>
    <t>Vida util en años</t>
  </si>
  <si>
    <t>Maquinaria nueva</t>
  </si>
  <si>
    <t>Capacidad de prod. Anual (pares)</t>
  </si>
  <si>
    <t>Valor de rescate</t>
  </si>
  <si>
    <t>Subcontratar prod. faltante(por par)</t>
  </si>
  <si>
    <t>Costo de Capital (k)</t>
  </si>
  <si>
    <t>COSTOS DE PROYECTO DE AMPLIACIÓN DE LA PLANTA</t>
  </si>
  <si>
    <t xml:space="preserve">Rubro </t>
  </si>
  <si>
    <t>Valor inicial (pesos)</t>
  </si>
  <si>
    <t>Incremento anual esperado</t>
  </si>
  <si>
    <t xml:space="preserve">Costo de materia prima A/ unidad </t>
  </si>
  <si>
    <t xml:space="preserve">Costo de materia prima B/ unidad </t>
  </si>
  <si>
    <t xml:space="preserve">Costo de materiales /unidad </t>
  </si>
  <si>
    <t>Costo de mano de obra/unidad</t>
  </si>
  <si>
    <t xml:space="preserve">Costo de mantenimiento /año </t>
  </si>
  <si>
    <t xml:space="preserve">Gastos administrativos/ unidad </t>
  </si>
  <si>
    <t xml:space="preserve">Gastos de venta </t>
  </si>
  <si>
    <t>Valor de recuperación del equipo</t>
  </si>
  <si>
    <t xml:space="preserve">Capital de trabajo requerido </t>
  </si>
  <si>
    <t>100 000</t>
  </si>
  <si>
    <t>Impuestos</t>
  </si>
  <si>
    <t>IMPUESTOS SOBRE LA RENTA</t>
  </si>
  <si>
    <t>Nivel de utilidades (en pesos)</t>
  </si>
  <si>
    <t>Tasa de impuestos</t>
  </si>
  <si>
    <t xml:space="preserve">Límite inferior </t>
  </si>
  <si>
    <t xml:space="preserve">Límite superior </t>
  </si>
  <si>
    <t>1 000</t>
  </si>
  <si>
    <t>9 999</t>
  </si>
  <si>
    <t>10 000</t>
  </si>
  <si>
    <t>49 999</t>
  </si>
  <si>
    <t>50 000</t>
  </si>
  <si>
    <t>99 000</t>
  </si>
  <si>
    <t>499 000</t>
  </si>
  <si>
    <t>500 000</t>
  </si>
  <si>
    <t>999 999</t>
  </si>
  <si>
    <t>1 000 000</t>
  </si>
  <si>
    <t>Cuota fija en pesos</t>
  </si>
  <si>
    <t>Variación por tipo de cambio(anual)</t>
  </si>
  <si>
    <t>PERIODO</t>
  </si>
  <si>
    <t>PRESUPUESTO DE INGRESOS</t>
  </si>
  <si>
    <t>PRESUPUESTO DE INVERSIÓN</t>
  </si>
  <si>
    <t>Terreno</t>
  </si>
  <si>
    <t>INVERSIÓN FIJA, DIFERIDA Y CAPITAL DE TRABAJO</t>
  </si>
  <si>
    <t>PRESUPUESTO DE EGRESOS</t>
  </si>
  <si>
    <t>Costo de mano de obra</t>
  </si>
  <si>
    <t>Costo de materia prima</t>
  </si>
  <si>
    <t>Costo de materiales</t>
  </si>
  <si>
    <t>Costo de mantenimiento</t>
  </si>
  <si>
    <t>Depreciación de maquinaria</t>
  </si>
  <si>
    <t>Depreciación de infraestructura</t>
  </si>
  <si>
    <t>Gastos de venta</t>
  </si>
  <si>
    <t>Gastos administrativos</t>
  </si>
  <si>
    <t>TOTAL DE EGRESOS</t>
  </si>
  <si>
    <t>IVA</t>
  </si>
  <si>
    <t>INGRESO POR VENTA</t>
  </si>
  <si>
    <t>VENTAS NETAS</t>
  </si>
  <si>
    <t>-</t>
  </si>
  <si>
    <t>=</t>
  </si>
  <si>
    <t>UTILIDAD BRUTA</t>
  </si>
  <si>
    <t>Total de costos</t>
  </si>
  <si>
    <t>Total de gastos</t>
  </si>
  <si>
    <t>UTILIDAD ANTES DE IMPUESTOS</t>
  </si>
  <si>
    <t>UTILIDAD DEL EJERCICIO</t>
  </si>
  <si>
    <t>FLUJO NETO DE EFECTIVO</t>
  </si>
  <si>
    <t xml:space="preserve"> </t>
  </si>
  <si>
    <t>Exceso de producción (pares)</t>
  </si>
  <si>
    <t>ESTADO DE RESULTADOS</t>
  </si>
  <si>
    <t>Costo de maquila</t>
  </si>
  <si>
    <t>Rubro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</si>
  <si>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</si>
  <si>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</si>
  <si>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</si>
  <si>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</si>
  <si>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</si>
  <si>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</si>
  <si>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</si>
  <si>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</si>
  <si>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</si>
  <si>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 xml:space="preserve">Costo de materia prima A /unidad </t>
  </si>
  <si>
    <t>Costo de materia prima B /unidad</t>
  </si>
  <si>
    <t>Costo de materiales /unidad</t>
  </si>
  <si>
    <t>Costo de mano de obra /unidad</t>
  </si>
  <si>
    <t>Costo de mantenimiento /año</t>
  </si>
  <si>
    <t>Gastos administrativos /unidad</t>
  </si>
  <si>
    <t>Gastos de venta /unidad</t>
  </si>
  <si>
    <t>Precio de venta /unidad</t>
  </si>
  <si>
    <t>Costo variable /unidad</t>
  </si>
  <si>
    <t>Costo Maquila</t>
  </si>
  <si>
    <t>SUMA DE FLUJOS DE EFECTIVOS NETOS</t>
  </si>
  <si>
    <t>SUMA</t>
  </si>
  <si>
    <t>CAPITAL</t>
  </si>
  <si>
    <t>PERIODO DE RECUPERACIÓN 
DE LA INVERSIÓN</t>
  </si>
  <si>
    <t>FNE ACUMULADO</t>
  </si>
  <si>
    <t>RECUPERACIÓN DE INVERSIÓN</t>
  </si>
  <si>
    <t>1.29 Nos indica que en 1 año con 104 días aproximadamente se recuperará 
la inversión inicial</t>
  </si>
  <si>
    <t>El periodo de recuperación de la inversión se estima que sea en 2 años con 324 días, casi 3 años aproximadamente</t>
  </si>
  <si>
    <t>FLUJO DE EFECTIVO DESCONTADO</t>
  </si>
  <si>
    <t>RENDIMIENTO ANUAL PROMEDIO</t>
  </si>
  <si>
    <t>SUMA DE FLUJOS NETOS</t>
  </si>
  <si>
    <t>TIEMPO DE VIDA EN AÑOS</t>
  </si>
  <si>
    <t>RAP</t>
  </si>
  <si>
    <t>FORMULA</t>
  </si>
  <si>
    <t>(SFN/T. VIDA)/Io</t>
  </si>
  <si>
    <t>Periodo de recuperacion descontado</t>
  </si>
  <si>
    <t>SI</t>
  </si>
  <si>
    <t>INDICE DE RENTABILIDAD</t>
  </si>
  <si>
    <t>VP DE FLUJOS</t>
  </si>
  <si>
    <t>TASA DE INTERÉS</t>
  </si>
  <si>
    <t>SUMA DE VP DE LOS FLUJOS</t>
  </si>
  <si>
    <t>Criterio</t>
  </si>
  <si>
    <t>Valor presente neto</t>
  </si>
  <si>
    <t>(K+1)^n</t>
  </si>
  <si>
    <t>FEN/(1+K)^n</t>
  </si>
  <si>
    <t>VPN</t>
  </si>
  <si>
    <t>K</t>
  </si>
  <si>
    <t>TASA INTERNA DE RETORNO</t>
  </si>
  <si>
    <t>interpolación</t>
  </si>
  <si>
    <t>R%</t>
  </si>
  <si>
    <t xml:space="preserve">INVERSION </t>
  </si>
  <si>
    <t>SUMA DE FLUJOS</t>
  </si>
  <si>
    <t>TIR</t>
  </si>
  <si>
    <t>Impuestos sobre venta (IVA)</t>
  </si>
  <si>
    <t>Instituto Politécnico Nacional</t>
  </si>
  <si>
    <t>Escuela Superior de Cómputo</t>
  </si>
  <si>
    <t>Alumnos:</t>
  </si>
  <si>
    <t>Hernández Escobedo Fernando</t>
  </si>
  <si>
    <t>Zanabria Ruiz Luis David</t>
  </si>
  <si>
    <t>Grupo:</t>
  </si>
  <si>
    <t>2CM8</t>
  </si>
  <si>
    <t>U.A.:</t>
  </si>
  <si>
    <t>Administración Financiera</t>
  </si>
  <si>
    <t>Profesor:</t>
  </si>
  <si>
    <t>Rodríguez Flores Eduardo</t>
  </si>
  <si>
    <t>ANTECEDENTES</t>
  </si>
  <si>
    <t>PORTADA</t>
  </si>
  <si>
    <t>SIMULADOR</t>
  </si>
  <si>
    <t>Práctica #6</t>
  </si>
  <si>
    <t>1</t>
  </si>
  <si>
    <t>PRD</t>
  </si>
  <si>
    <t>Por cada peso invertido se recuperan 0.25 centavos</t>
  </si>
  <si>
    <t>K Propuesta MAYOR</t>
  </si>
  <si>
    <t>K Propuesta MENOR</t>
  </si>
  <si>
    <t>(K+1)^n (MAYOR)</t>
  </si>
  <si>
    <t>FEN/(1+K)^n (MAYOR)</t>
  </si>
  <si>
    <t>(K+1)^n (MENOR)</t>
  </si>
  <si>
    <t>FEN/(1+K)^n (MENOR)</t>
  </si>
  <si>
    <t>VPN MAYOR</t>
  </si>
  <si>
    <t>VPN MENOR</t>
  </si>
  <si>
    <t>% DIFERENCIA</t>
  </si>
  <si>
    <t>%=</t>
  </si>
  <si>
    <t>COMPROBACIÓN</t>
  </si>
  <si>
    <t>(K+1)^N (COMPROBACIÓN)</t>
  </si>
  <si>
    <t>FEN/(1+K)^n (COMPROBACIÓN)</t>
  </si>
  <si>
    <t xml:space="preserve">VPN COMPROBACION </t>
  </si>
  <si>
    <t>BALANCE GENERAL</t>
  </si>
  <si>
    <t>"CALZADO GABY" S.A.</t>
  </si>
  <si>
    <t>EVALUACIÓN A 10 AÑOS</t>
  </si>
  <si>
    <t>MN/00</t>
  </si>
  <si>
    <t>Activo Circulante</t>
  </si>
  <si>
    <t>Activo No Circulante</t>
  </si>
  <si>
    <t>Pasivos</t>
  </si>
  <si>
    <t>Capital Contable</t>
  </si>
  <si>
    <t>TOTAL ACTIVO</t>
  </si>
  <si>
    <t>Capital Social</t>
  </si>
  <si>
    <t>PASIVOS+CAPITAL=</t>
  </si>
  <si>
    <t>DEPRECIACIÓN TOTAL</t>
  </si>
  <si>
    <t xml:space="preserve">UTILIDAD DEL EJERCICIO </t>
  </si>
  <si>
    <t>REINVERSION</t>
  </si>
  <si>
    <t>PUNTO DE EQUILIBRIO</t>
  </si>
  <si>
    <t>COSTOS FIJOS</t>
  </si>
  <si>
    <t>VENTAS TOTALES</t>
  </si>
  <si>
    <t>COSTOS VARIABLES</t>
  </si>
  <si>
    <t>PUNTO DE EQUILIBRIO EN VALOR</t>
  </si>
  <si>
    <t>CALCULOS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</si>
</sst>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;[Red]\-&quot;$&quot;#,##0.0"/>
    <numFmt numFmtId="165" formatCode="_-* #,##0.00\ &quot;€&quot;_-;\-* #,##0.00\ &quot;€&quot;_-;_-* &quot;-&quot;??\ &quot;€&quot;_-;_-@_-"/>
    <numFmt numFmtId="166" formatCode="_-[$$-80A]* #,##0.00_-;\-[$$-80A]* #,##0.00_-;_-[$$-80A]* &quot;-&quot;??_-;_-@_-"/>
    <numFmt numFmtId="167" formatCode="_-&quot;$&quot;* #,##0.000_-;\-&quot;$&quot;* #,##0.000_-;_-&quot;$&quot;* &quot;-&quot;??_-;_-@_-"/>
    <numFmt numFmtId="168" formatCode="0.0%"/>
    <numFmt numFmtId="169" formatCode="0.0000000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Franklin Gothic Medium Cond"/>
      <family val="2"/>
    </font>
    <font>
      <sz val="11"/>
      <color theme="1"/>
      <name val="Franklin Gothic Medium Cond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b/>
      <sz val="20"/>
      <color theme="1"/>
      <name val="Century Gothic"/>
      <family val="2"/>
    </font>
    <font>
      <sz val="20"/>
      <color theme="1"/>
      <name val="Century Gothic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48"/>
      <color theme="2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96D"/>
        <bgColor indexed="64"/>
      </patternFill>
    </fill>
    <fill>
      <patternFill patternType="solid">
        <fgColor rgb="FFFFD4A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D1A3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24">
    <xf numFmtId="0" fontId="0" fillId="0" borderId="0" xfId="0"/>
    <xf numFmtId="9" fontId="0" fillId="0" borderId="0" xfId="0" applyNumberFormat="1"/>
    <xf numFmtId="6" fontId="0" fillId="0" borderId="0" xfId="0" applyNumberFormat="1"/>
    <xf numFmtId="164" fontId="0" fillId="0" borderId="0" xfId="0" applyNumberFormat="1"/>
    <xf numFmtId="8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0" fillId="0" borderId="0" xfId="0" applyAlignment="1"/>
    <xf numFmtId="0" fontId="5" fillId="3" borderId="1" xfId="0" applyFont="1" applyFill="1" applyBorder="1" applyAlignment="1">
      <alignment vertical="center" wrapText="1"/>
    </xf>
    <xf numFmtId="0" fontId="8" fillId="0" borderId="1" xfId="3" applyNumberFormat="1" applyFont="1" applyFill="1" applyBorder="1"/>
    <xf numFmtId="0" fontId="8" fillId="0" borderId="1" xfId="0" applyNumberFormat="1" applyFont="1" applyFill="1" applyBorder="1"/>
    <xf numFmtId="9" fontId="8" fillId="8" borderId="10" xfId="0" applyNumberFormat="1" applyFont="1" applyFill="1" applyBorder="1"/>
    <xf numFmtId="0" fontId="8" fillId="0" borderId="11" xfId="0" applyNumberFormat="1" applyFont="1" applyFill="1" applyBorder="1"/>
    <xf numFmtId="0" fontId="8" fillId="0" borderId="2" xfId="3" applyNumberFormat="1" applyFont="1" applyFill="1" applyBorder="1"/>
    <xf numFmtId="0" fontId="8" fillId="0" borderId="2" xfId="0" applyNumberFormat="1" applyFont="1" applyFill="1" applyBorder="1"/>
    <xf numFmtId="0" fontId="8" fillId="0" borderId="12" xfId="0" applyNumberFormat="1" applyFont="1" applyFill="1" applyBorder="1"/>
    <xf numFmtId="0" fontId="7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14" fillId="6" borderId="0" xfId="0" applyFont="1" applyFill="1" applyAlignment="1"/>
    <xf numFmtId="0" fontId="0" fillId="6" borderId="0" xfId="0" applyFill="1"/>
    <xf numFmtId="0" fontId="14" fillId="6" borderId="0" xfId="0" applyFont="1" applyFill="1" applyAlignment="1">
      <alignment horizontal="center"/>
    </xf>
    <xf numFmtId="0" fontId="14" fillId="6" borderId="0" xfId="0" applyFont="1" applyFill="1" applyAlignment="1">
      <alignment horizontal="left"/>
    </xf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8" fillId="3" borderId="8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" fillId="4" borderId="0" xfId="0" applyFont="1" applyFill="1" applyAlignment="1"/>
    <xf numFmtId="6" fontId="0" fillId="4" borderId="0" xfId="0" applyNumberFormat="1" applyFill="1"/>
    <xf numFmtId="0" fontId="1" fillId="4" borderId="0" xfId="0" applyFont="1" applyFill="1" applyAlignment="1">
      <alignment horizontal="left"/>
    </xf>
    <xf numFmtId="44" fontId="0" fillId="4" borderId="0" xfId="1" applyFont="1" applyFill="1"/>
    <xf numFmtId="0" fontId="0" fillId="8" borderId="1" xfId="0" applyNumberFormat="1" applyFill="1" applyBorder="1"/>
    <xf numFmtId="9" fontId="0" fillId="8" borderId="1" xfId="0" applyNumberFormat="1" applyFill="1" applyBorder="1"/>
    <xf numFmtId="44" fontId="0" fillId="8" borderId="1" xfId="1" applyFont="1" applyFill="1" applyBorder="1"/>
    <xf numFmtId="0" fontId="0" fillId="8" borderId="1" xfId="0" applyFill="1" applyBorder="1"/>
    <xf numFmtId="44" fontId="4" fillId="8" borderId="1" xfId="1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4" fontId="6" fillId="8" borderId="1" xfId="1" applyFont="1" applyFill="1" applyBorder="1" applyAlignment="1">
      <alignment horizontal="right" vertical="center"/>
    </xf>
    <xf numFmtId="9" fontId="6" fillId="8" borderId="1" xfId="2" applyFont="1" applyFill="1" applyBorder="1" applyAlignment="1">
      <alignment horizontal="right" vertical="center"/>
    </xf>
    <xf numFmtId="0" fontId="8" fillId="3" borderId="10" xfId="0" applyFont="1" applyFill="1" applyBorder="1" applyAlignment="1">
      <alignment wrapText="1"/>
    </xf>
    <xf numFmtId="0" fontId="8" fillId="3" borderId="13" xfId="0" applyFont="1" applyFill="1" applyBorder="1" applyAlignment="1">
      <alignment wrapText="1"/>
    </xf>
    <xf numFmtId="0" fontId="7" fillId="11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7" fillId="11" borderId="0" xfId="0" applyFont="1" applyFill="1" applyAlignment="1"/>
    <xf numFmtId="0" fontId="5" fillId="4" borderId="0" xfId="0" applyFont="1" applyFill="1" applyBorder="1" applyAlignment="1">
      <alignment horizontal="center" vertical="center" wrapText="1"/>
    </xf>
    <xf numFmtId="9" fontId="6" fillId="4" borderId="0" xfId="2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/>
    </xf>
    <xf numFmtId="0" fontId="7" fillId="4" borderId="0" xfId="0" applyFont="1" applyFill="1"/>
    <xf numFmtId="0" fontId="0" fillId="12" borderId="0" xfId="0" applyFont="1" applyFill="1"/>
    <xf numFmtId="0" fontId="0" fillId="12" borderId="0" xfId="0" applyFont="1" applyFill="1" applyAlignment="1"/>
    <xf numFmtId="0" fontId="0" fillId="12" borderId="0" xfId="0" applyFill="1"/>
    <xf numFmtId="0" fontId="0" fillId="12" borderId="0" xfId="0" applyFill="1" applyAlignment="1"/>
    <xf numFmtId="0" fontId="0" fillId="12" borderId="0" xfId="0" applyFill="1" applyAlignment="1">
      <alignment vertical="center"/>
    </xf>
    <xf numFmtId="44" fontId="0" fillId="14" borderId="1" xfId="0" applyNumberFormat="1" applyFill="1" applyBorder="1"/>
    <xf numFmtId="44" fontId="1" fillId="14" borderId="1" xfId="0" applyNumberFormat="1" applyFont="1" applyFill="1" applyBorder="1"/>
    <xf numFmtId="0" fontId="1" fillId="15" borderId="1" xfId="0" applyFont="1" applyFill="1" applyBorder="1"/>
    <xf numFmtId="2" fontId="0" fillId="15" borderId="1" xfId="0" applyNumberFormat="1" applyFill="1" applyBorder="1"/>
    <xf numFmtId="0" fontId="0" fillId="15" borderId="1" xfId="0" applyFont="1" applyFill="1" applyBorder="1"/>
    <xf numFmtId="44" fontId="0" fillId="15" borderId="1" xfId="0" applyNumberFormat="1" applyFill="1" applyBorder="1"/>
    <xf numFmtId="44" fontId="1" fillId="15" borderId="1" xfId="0" applyNumberFormat="1" applyFont="1" applyFill="1" applyBorder="1" applyAlignment="1">
      <alignment horizontal="right" vertical="center"/>
    </xf>
    <xf numFmtId="0" fontId="0" fillId="15" borderId="1" xfId="0" applyFill="1" applyBorder="1"/>
    <xf numFmtId="0" fontId="1" fillId="17" borderId="1" xfId="0" applyFont="1" applyFill="1" applyBorder="1"/>
    <xf numFmtId="0" fontId="0" fillId="17" borderId="1" xfId="0" applyFill="1" applyBorder="1" applyAlignment="1"/>
    <xf numFmtId="44" fontId="0" fillId="17" borderId="1" xfId="0" applyNumberFormat="1" applyFill="1" applyBorder="1"/>
    <xf numFmtId="44" fontId="0" fillId="17" borderId="1" xfId="0" applyNumberFormat="1" applyFill="1" applyBorder="1" applyAlignment="1"/>
    <xf numFmtId="0" fontId="1" fillId="17" borderId="1" xfId="0" applyFont="1" applyFill="1" applyBorder="1" applyAlignment="1"/>
    <xf numFmtId="44" fontId="1" fillId="17" borderId="1" xfId="0" applyNumberFormat="1" applyFont="1" applyFill="1" applyBorder="1"/>
    <xf numFmtId="44" fontId="0" fillId="12" borderId="0" xfId="0" applyNumberFormat="1" applyFill="1"/>
    <xf numFmtId="0" fontId="0" fillId="12" borderId="0" xfId="0" applyFill="1" applyAlignment="1">
      <alignment wrapText="1"/>
    </xf>
    <xf numFmtId="0" fontId="0" fillId="18" borderId="1" xfId="0" applyFill="1" applyBorder="1"/>
    <xf numFmtId="0" fontId="1" fillId="18" borderId="1" xfId="0" applyFont="1" applyFill="1" applyBorder="1"/>
    <xf numFmtId="44" fontId="0" fillId="18" borderId="1" xfId="0" applyNumberFormat="1" applyFill="1" applyBorder="1"/>
    <xf numFmtId="0" fontId="1" fillId="8" borderId="1" xfId="0" applyFont="1" applyFill="1" applyBorder="1"/>
    <xf numFmtId="44" fontId="0" fillId="8" borderId="1" xfId="0" applyNumberFormat="1" applyFill="1" applyBorder="1"/>
    <xf numFmtId="0" fontId="0" fillId="19" borderId="0" xfId="0" applyFill="1"/>
    <xf numFmtId="0" fontId="1" fillId="19" borderId="0" xfId="0" applyFont="1" applyFill="1"/>
    <xf numFmtId="44" fontId="1" fillId="19" borderId="0" xfId="0" applyNumberFormat="1" applyFont="1" applyFill="1"/>
    <xf numFmtId="44" fontId="0" fillId="19" borderId="0" xfId="0" applyNumberFormat="1" applyFill="1"/>
    <xf numFmtId="44" fontId="0" fillId="19" borderId="0" xfId="0" applyNumberFormat="1" applyFont="1" applyFill="1"/>
    <xf numFmtId="0" fontId="1" fillId="20" borderId="0" xfId="0" applyFont="1" applyFill="1"/>
    <xf numFmtId="44" fontId="0" fillId="20" borderId="0" xfId="0" applyNumberFormat="1" applyFill="1"/>
    <xf numFmtId="0" fontId="0" fillId="22" borderId="1" xfId="0" applyFill="1" applyBorder="1"/>
    <xf numFmtId="0" fontId="1" fillId="22" borderId="1" xfId="0" applyFont="1" applyFill="1" applyBorder="1"/>
    <xf numFmtId="44" fontId="1" fillId="22" borderId="1" xfId="0" applyNumberFormat="1" applyFont="1" applyFill="1" applyBorder="1"/>
    <xf numFmtId="0" fontId="1" fillId="23" borderId="1" xfId="0" applyFont="1" applyFill="1" applyBorder="1"/>
    <xf numFmtId="44" fontId="1" fillId="23" borderId="1" xfId="0" applyNumberFormat="1" applyFont="1" applyFill="1" applyBorder="1"/>
    <xf numFmtId="0" fontId="0" fillId="23" borderId="1" xfId="0" applyFill="1" applyBorder="1"/>
    <xf numFmtId="9" fontId="0" fillId="23" borderId="1" xfId="0" applyNumberFormat="1" applyFill="1" applyBorder="1"/>
    <xf numFmtId="9" fontId="0" fillId="12" borderId="0" xfId="0" applyNumberFormat="1" applyFill="1"/>
    <xf numFmtId="0" fontId="0" fillId="25" borderId="1" xfId="0" applyFill="1" applyBorder="1"/>
    <xf numFmtId="44" fontId="0" fillId="25" borderId="1" xfId="0" applyNumberFormat="1" applyFill="1" applyBorder="1"/>
    <xf numFmtId="0" fontId="1" fillId="25" borderId="1" xfId="0" applyFont="1" applyFill="1" applyBorder="1"/>
    <xf numFmtId="44" fontId="1" fillId="25" borderId="1" xfId="0" applyNumberFormat="1" applyFont="1" applyFill="1" applyBorder="1"/>
    <xf numFmtId="0" fontId="10" fillId="26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0" fontId="10" fillId="26" borderId="1" xfId="0" applyFont="1" applyFill="1" applyBorder="1"/>
    <xf numFmtId="44" fontId="10" fillId="26" borderId="1" xfId="0" applyNumberFormat="1" applyFont="1" applyFill="1" applyBorder="1"/>
    <xf numFmtId="0" fontId="9" fillId="27" borderId="1" xfId="0" applyFont="1" applyFill="1" applyBorder="1"/>
    <xf numFmtId="44" fontId="1" fillId="27" borderId="1" xfId="0" applyNumberFormat="1" applyFont="1" applyFill="1" applyBorder="1"/>
    <xf numFmtId="9" fontId="0" fillId="12" borderId="0" xfId="0" applyNumberFormat="1" applyFill="1" applyAlignment="1">
      <alignment horizontal="center"/>
    </xf>
    <xf numFmtId="0" fontId="0" fillId="17" borderId="0" xfId="0" applyFill="1"/>
    <xf numFmtId="0" fontId="16" fillId="17" borderId="0" xfId="0" applyFont="1" applyFill="1"/>
    <xf numFmtId="0" fontId="17" fillId="17" borderId="0" xfId="0" applyFont="1" applyFill="1"/>
    <xf numFmtId="0" fontId="1" fillId="17" borderId="0" xfId="0" applyFont="1" applyFill="1"/>
    <xf numFmtId="0" fontId="0" fillId="5" borderId="1" xfId="0" applyFill="1" applyBorder="1"/>
    <xf numFmtId="9" fontId="0" fillId="15" borderId="1" xfId="0" applyNumberForma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NumberFormat="1" applyFont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 vertical="center"/>
    </xf>
    <xf numFmtId="0" fontId="1" fillId="16" borderId="1" xfId="0" applyFont="1" applyFill="1" applyBorder="1"/>
    <xf numFmtId="9" fontId="1" fillId="16" borderId="1" xfId="2" applyFont="1" applyFill="1" applyBorder="1"/>
    <xf numFmtId="0" fontId="0" fillId="16" borderId="1" xfId="0" applyFill="1" applyBorder="1"/>
    <xf numFmtId="9" fontId="0" fillId="16" borderId="1" xfId="0" applyNumberFormat="1" applyFill="1" applyBorder="1"/>
    <xf numFmtId="0" fontId="11" fillId="18" borderId="1" xfId="0" applyFont="1" applyFill="1" applyBorder="1"/>
    <xf numFmtId="44" fontId="11" fillId="18" borderId="1" xfId="0" applyNumberFormat="1" applyFont="1" applyFill="1" applyBorder="1"/>
    <xf numFmtId="0" fontId="10" fillId="18" borderId="1" xfId="0" applyFont="1" applyFill="1" applyBorder="1"/>
    <xf numFmtId="0" fontId="12" fillId="7" borderId="1" xfId="0" applyFont="1" applyFill="1" applyBorder="1"/>
    <xf numFmtId="44" fontId="0" fillId="29" borderId="1" xfId="0" applyNumberFormat="1" applyFill="1" applyBorder="1"/>
    <xf numFmtId="167" fontId="0" fillId="29" borderId="1" xfId="0" applyNumberFormat="1" applyFill="1" applyBorder="1"/>
    <xf numFmtId="44" fontId="0" fillId="30" borderId="1" xfId="0" applyNumberFormat="1" applyFill="1" applyBorder="1"/>
    <xf numFmtId="167" fontId="0" fillId="30" borderId="1" xfId="0" applyNumberFormat="1" applyFill="1" applyBorder="1"/>
    <xf numFmtId="0" fontId="0" fillId="29" borderId="1" xfId="0" applyFont="1" applyFill="1" applyBorder="1"/>
    <xf numFmtId="0" fontId="0" fillId="30" borderId="1" xfId="0" applyFont="1" applyFill="1" applyBorder="1"/>
    <xf numFmtId="0" fontId="0" fillId="28" borderId="1" xfId="0" applyFill="1" applyBorder="1"/>
    <xf numFmtId="168" fontId="0" fillId="28" borderId="1" xfId="0" applyNumberFormat="1" applyFill="1" applyBorder="1"/>
    <xf numFmtId="0" fontId="10" fillId="28" borderId="12" xfId="0" applyFont="1" applyFill="1" applyBorder="1"/>
    <xf numFmtId="0" fontId="10" fillId="28" borderId="9" xfId="0" applyFont="1" applyFill="1" applyBorder="1"/>
    <xf numFmtId="9" fontId="10" fillId="28" borderId="11" xfId="0" applyNumberFormat="1" applyFont="1" applyFill="1" applyBorder="1" applyAlignment="1">
      <alignment horizontal="center" vertical="center" wrapText="1"/>
    </xf>
    <xf numFmtId="44" fontId="0" fillId="31" borderId="1" xfId="0" applyNumberFormat="1" applyFill="1" applyBorder="1"/>
    <xf numFmtId="0" fontId="0" fillId="31" borderId="1" xfId="0" applyFill="1" applyBorder="1"/>
    <xf numFmtId="0" fontId="0" fillId="31" borderId="10" xfId="0" applyFill="1" applyBorder="1"/>
    <xf numFmtId="44" fontId="0" fillId="31" borderId="10" xfId="0" applyNumberFormat="1" applyFill="1" applyBorder="1"/>
    <xf numFmtId="168" fontId="10" fillId="31" borderId="1" xfId="0" applyNumberFormat="1" applyFont="1" applyFill="1" applyBorder="1" applyAlignment="1">
      <alignment horizontal="center"/>
    </xf>
    <xf numFmtId="167" fontId="10" fillId="31" borderId="1" xfId="0" applyNumberFormat="1" applyFont="1" applyFill="1" applyBorder="1"/>
    <xf numFmtId="9" fontId="10" fillId="31" borderId="1" xfId="0" applyNumberFormat="1" applyFont="1" applyFill="1" applyBorder="1" applyAlignment="1">
      <alignment horizontal="center"/>
    </xf>
    <xf numFmtId="0" fontId="10" fillId="31" borderId="1" xfId="0" applyFont="1" applyFill="1" applyBorder="1"/>
    <xf numFmtId="44" fontId="10" fillId="31" borderId="1" xfId="0" applyNumberFormat="1" applyFont="1" applyFill="1" applyBorder="1"/>
    <xf numFmtId="9" fontId="10" fillId="31" borderId="1" xfId="0" applyNumberFormat="1" applyFont="1" applyFill="1" applyBorder="1"/>
    <xf numFmtId="166" fontId="10" fillId="31" borderId="13" xfId="0" applyNumberFormat="1" applyFont="1" applyFill="1" applyBorder="1"/>
    <xf numFmtId="166" fontId="10" fillId="31" borderId="8" xfId="0" applyNumberFormat="1" applyFont="1" applyFill="1" applyBorder="1"/>
    <xf numFmtId="169" fontId="0" fillId="12" borderId="0" xfId="2" applyNumberFormat="1" applyFont="1" applyFill="1"/>
    <xf numFmtId="9" fontId="10" fillId="12" borderId="0" xfId="0" applyNumberFormat="1" applyFont="1" applyFill="1"/>
    <xf numFmtId="0" fontId="10" fillId="12" borderId="0" xfId="0" applyFont="1" applyFill="1"/>
    <xf numFmtId="0" fontId="0" fillId="31" borderId="1" xfId="0" applyFont="1" applyFill="1" applyBorder="1"/>
    <xf numFmtId="44" fontId="0" fillId="31" borderId="1" xfId="0" applyNumberFormat="1" applyFont="1" applyFill="1" applyBorder="1"/>
    <xf numFmtId="0" fontId="11" fillId="31" borderId="1" xfId="0" applyFont="1" applyFill="1" applyBorder="1"/>
    <xf numFmtId="0" fontId="0" fillId="31" borderId="1" xfId="0" applyNumberFormat="1" applyFont="1" applyFill="1" applyBorder="1"/>
    <xf numFmtId="167" fontId="0" fillId="31" borderId="1" xfId="0" applyNumberFormat="1" applyFont="1" applyFill="1" applyBorder="1"/>
    <xf numFmtId="0" fontId="0" fillId="23" borderId="0" xfId="0" applyFill="1"/>
    <xf numFmtId="44" fontId="0" fillId="22" borderId="1" xfId="0" applyNumberFormat="1" applyFill="1" applyBorder="1"/>
    <xf numFmtId="44" fontId="0" fillId="22" borderId="1" xfId="1" applyFont="1" applyFill="1" applyBorder="1"/>
    <xf numFmtId="0" fontId="0" fillId="12" borderId="1" xfId="0" applyFill="1" applyBorder="1"/>
    <xf numFmtId="0" fontId="0" fillId="9" borderId="0" xfId="0" applyFill="1"/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9" fillId="6" borderId="0" xfId="0" applyFont="1" applyFill="1"/>
    <xf numFmtId="0" fontId="14" fillId="6" borderId="0" xfId="0" applyFont="1" applyFill="1" applyAlignment="1">
      <alignment horizontal="center"/>
    </xf>
    <xf numFmtId="0" fontId="15" fillId="6" borderId="0" xfId="0" applyFont="1" applyFill="1" applyAlignment="1">
      <alignment horizontal="left"/>
    </xf>
    <xf numFmtId="0" fontId="15" fillId="6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0" fillId="24" borderId="0" xfId="0" applyFill="1" applyAlignment="1">
      <alignment horizontal="center"/>
    </xf>
    <xf numFmtId="0" fontId="11" fillId="28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/>
    </xf>
    <xf numFmtId="0" fontId="0" fillId="28" borderId="1" xfId="0" applyFill="1" applyBorder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23" borderId="1" xfId="0" applyFill="1" applyBorder="1" applyAlignment="1">
      <alignment horizontal="center"/>
    </xf>
    <xf numFmtId="168" fontId="18" fillId="30" borderId="1" xfId="2" applyNumberFormat="1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left"/>
    </xf>
    <xf numFmtId="44" fontId="1" fillId="14" borderId="1" xfId="0" applyNumberFormat="1" applyFont="1" applyFill="1" applyBorder="1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9" fontId="0" fillId="15" borderId="1" xfId="0" applyNumberFormat="1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4" borderId="0" xfId="0" applyFont="1" applyFill="1" applyAlignment="1">
      <alignment horizontal="center" vertical="center" wrapText="1"/>
    </xf>
    <xf numFmtId="0" fontId="1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wrapText="1"/>
    </xf>
    <xf numFmtId="0" fontId="13" fillId="13" borderId="1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13" xfId="0" applyFont="1" applyFill="1" applyBorder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0" fillId="31" borderId="7" xfId="2" applyNumberFormat="1" applyFont="1" applyFill="1" applyBorder="1" applyAlignment="1">
      <alignment horizontal="center" vertical="center" wrapText="1"/>
    </xf>
    <xf numFmtId="0" fontId="10" fillId="31" borderId="10" xfId="2" applyNumberFormat="1" applyFont="1" applyFill="1" applyBorder="1" applyAlignment="1">
      <alignment horizontal="center" vertical="center" wrapText="1"/>
    </xf>
    <xf numFmtId="9" fontId="10" fillId="18" borderId="1" xfId="2" applyFont="1" applyFill="1" applyBorder="1" applyAlignment="1">
      <alignment horizontal="center"/>
    </xf>
    <xf numFmtId="2" fontId="12" fillId="7" borderId="11" xfId="1" applyNumberFormat="1" applyFont="1" applyFill="1" applyBorder="1" applyAlignment="1">
      <alignment horizontal="center" vertical="center" wrapText="1"/>
    </xf>
    <xf numFmtId="2" fontId="12" fillId="7" borderId="7" xfId="1" applyNumberFormat="1" applyFont="1" applyFill="1" applyBorder="1" applyAlignment="1">
      <alignment horizontal="center" vertical="center" wrapText="1"/>
    </xf>
    <xf numFmtId="2" fontId="12" fillId="7" borderId="10" xfId="1" applyNumberFormat="1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168" fontId="0" fillId="29" borderId="1" xfId="2" applyNumberFormat="1" applyFont="1" applyFill="1" applyBorder="1" applyAlignment="1">
      <alignment horizontal="center"/>
    </xf>
    <xf numFmtId="9" fontId="10" fillId="12" borderId="1" xfId="0" applyNumberFormat="1" applyFon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44" fontId="0" fillId="22" borderId="1" xfId="0" applyNumberFormat="1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20" fillId="12" borderId="0" xfId="0" applyFont="1" applyFill="1" applyAlignment="1">
      <alignment horizontal="center" vertical="center" wrapText="1"/>
    </xf>
    <xf numFmtId="2" fontId="0" fillId="25" borderId="1" xfId="0" applyNumberFormat="1" applyFill="1" applyBorder="1"/>
  </cellXfs>
  <cellStyles count="4">
    <cellStyle name="Moneda" xfId="1" builtinId="4"/>
    <cellStyle name="Moneda 2" xfId="3" xr:uid="{78F15570-5F81-45F0-B6E6-4B2A97CF0C7E}"/>
    <cellStyle name="Normal" xfId="0" builtinId="0"/>
    <cellStyle name="Porcentaje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C5FF"/>
      <color rgb="FFFF00FF"/>
      <color rgb="FFD1A3FF"/>
      <color rgb="FF9966FF"/>
      <color rgb="FFA3EDFF"/>
      <color rgb="FFB3EBFF"/>
      <color rgb="FFFFFF99"/>
      <color rgb="FFFFD4A9"/>
      <color rgb="FFFF6D6D"/>
      <color rgb="FFFF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PORTADA!A1"/><Relationship Id="rId7" Type="http://schemas.openxmlformats.org/officeDocument/2006/relationships/hyperlink" Target="#DATOS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7.jpeg"/><Relationship Id="rId5" Type="http://schemas.openxmlformats.org/officeDocument/2006/relationships/hyperlink" Target="#ANTECEDENTES!A1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#CALCULO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#ANTECEDENTES!A1"/><Relationship Id="rId7" Type="http://schemas.openxmlformats.org/officeDocument/2006/relationships/hyperlink" Target="#CALCULOS!A1"/><Relationship Id="rId2" Type="http://schemas.openxmlformats.org/officeDocument/2006/relationships/image" Target="../media/image3.png"/><Relationship Id="rId1" Type="http://schemas.openxmlformats.org/officeDocument/2006/relationships/hyperlink" Target="#PORTADA!A1"/><Relationship Id="rId6" Type="http://schemas.openxmlformats.org/officeDocument/2006/relationships/image" Target="../media/image5.png"/><Relationship Id="rId5" Type="http://schemas.openxmlformats.org/officeDocument/2006/relationships/hyperlink" Target="#DATOS!A1"/><Relationship Id="rId4" Type="http://schemas.openxmlformats.org/officeDocument/2006/relationships/image" Target="../media/image4.png"/><Relationship Id="rId9" Type="http://schemas.openxmlformats.org/officeDocument/2006/relationships/hyperlink" Target="#ANTECEDENTES!T2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hyperlink" Target="#ANTECEDENTES!A1"/><Relationship Id="rId7" Type="http://schemas.openxmlformats.org/officeDocument/2006/relationships/hyperlink" Target="#CALCULOS!A1"/><Relationship Id="rId2" Type="http://schemas.openxmlformats.org/officeDocument/2006/relationships/image" Target="../media/image3.png"/><Relationship Id="rId1" Type="http://schemas.openxmlformats.org/officeDocument/2006/relationships/hyperlink" Target="#PORTADA!A1"/><Relationship Id="rId6" Type="http://schemas.openxmlformats.org/officeDocument/2006/relationships/image" Target="../media/image5.png"/><Relationship Id="rId5" Type="http://schemas.openxmlformats.org/officeDocument/2006/relationships/hyperlink" Target="#DATOS!A1"/><Relationship Id="rId4" Type="http://schemas.openxmlformats.org/officeDocument/2006/relationships/image" Target="../media/image4.png"/><Relationship Id="rId9" Type="http://schemas.openxmlformats.org/officeDocument/2006/relationships/hyperlink" Target="#CALCULOS!T2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#CALCULOS!A77"/><Relationship Id="rId18" Type="http://schemas.openxmlformats.org/officeDocument/2006/relationships/hyperlink" Target="#CALCULOS!A84"/><Relationship Id="rId26" Type="http://schemas.openxmlformats.org/officeDocument/2006/relationships/hyperlink" Target="#CALCULOS!A290"/><Relationship Id="rId3" Type="http://schemas.openxmlformats.org/officeDocument/2006/relationships/hyperlink" Target="#ANTECEDENTES!A1"/><Relationship Id="rId21" Type="http://schemas.openxmlformats.org/officeDocument/2006/relationships/hyperlink" Target="#CALCULOS!A220"/><Relationship Id="rId7" Type="http://schemas.openxmlformats.org/officeDocument/2006/relationships/hyperlink" Target="#CALCULOS!A1"/><Relationship Id="rId12" Type="http://schemas.openxmlformats.org/officeDocument/2006/relationships/hyperlink" Target="#CALCULOS!A27"/><Relationship Id="rId17" Type="http://schemas.openxmlformats.org/officeDocument/2006/relationships/hyperlink" Target="#CALCULOS!A157"/><Relationship Id="rId25" Type="http://schemas.openxmlformats.org/officeDocument/2006/relationships/hyperlink" Target="#CALCULOS!A150"/><Relationship Id="rId2" Type="http://schemas.openxmlformats.org/officeDocument/2006/relationships/image" Target="../media/image3.png"/><Relationship Id="rId16" Type="http://schemas.openxmlformats.org/officeDocument/2006/relationships/hyperlink" Target="#CALCULOS!A53"/><Relationship Id="rId20" Type="http://schemas.openxmlformats.org/officeDocument/2006/relationships/hyperlink" Target="#CALCULOS!A310"/><Relationship Id="rId1" Type="http://schemas.openxmlformats.org/officeDocument/2006/relationships/hyperlink" Target="#PORTADA!A1"/><Relationship Id="rId6" Type="http://schemas.openxmlformats.org/officeDocument/2006/relationships/image" Target="../media/image5.png"/><Relationship Id="rId11" Type="http://schemas.openxmlformats.org/officeDocument/2006/relationships/hyperlink" Target="#CALCULOS!A97"/><Relationship Id="rId24" Type="http://schemas.openxmlformats.org/officeDocument/2006/relationships/hyperlink" Target="#CALCULOS!A260"/><Relationship Id="rId5" Type="http://schemas.openxmlformats.org/officeDocument/2006/relationships/hyperlink" Target="#DATOS!A1"/><Relationship Id="rId15" Type="http://schemas.openxmlformats.org/officeDocument/2006/relationships/hyperlink" Target="#CALCULOS!A122"/><Relationship Id="rId23" Type="http://schemas.openxmlformats.org/officeDocument/2006/relationships/hyperlink" Target="#CALCULOS!A120"/><Relationship Id="rId28" Type="http://schemas.openxmlformats.org/officeDocument/2006/relationships/hyperlink" Target="#CALCULOS!A300"/><Relationship Id="rId10" Type="http://schemas.openxmlformats.org/officeDocument/2006/relationships/hyperlink" Target="#CALCULOS!A57"/><Relationship Id="rId19" Type="http://schemas.openxmlformats.org/officeDocument/2006/relationships/hyperlink" Target="#CALCULOS!A190"/><Relationship Id="rId4" Type="http://schemas.openxmlformats.org/officeDocument/2006/relationships/image" Target="../media/image4.png"/><Relationship Id="rId9" Type="http://schemas.openxmlformats.org/officeDocument/2006/relationships/hyperlink" Target="#PORTADA!T2"/><Relationship Id="rId14" Type="http://schemas.openxmlformats.org/officeDocument/2006/relationships/hyperlink" Target="#CALCULOS!A17"/><Relationship Id="rId22" Type="http://schemas.openxmlformats.org/officeDocument/2006/relationships/hyperlink" Target="#CALCULOS!A230"/><Relationship Id="rId27" Type="http://schemas.openxmlformats.org/officeDocument/2006/relationships/hyperlink" Target="#CALCULOS!A180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408213</xdr:colOff>
      <xdr:row>0</xdr:row>
      <xdr:rowOff>0</xdr:rowOff>
    </xdr:from>
    <xdr:to>
      <xdr:col>6</xdr:col>
      <xdr:colOff>272141</xdr:colOff>
      <xdr:row>8</xdr:row>
      <xdr:rowOff>152981</xdr:rowOff>
    </xdr:to>
    <xdr:pic>
      <xdr:nvPicPr>
        <xdr:cNvPr id="2" name="13 Imagen" descr="Resultado de imagen para ipn 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13" y="0"/>
          <a:ext cx="1945821" cy="2098802"/>
        </a:xfrm>
        <a:prstGeom prst="rect">
          <a:avLst/>
        </a:prstGeom>
        <a:noFill/>
        <a:effectLst>
          <a:glow rad="139700">
            <a:schemeClr val="accent5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136070</xdr:colOff>
      <xdr:row>0</xdr:row>
      <xdr:rowOff>0</xdr:rowOff>
    </xdr:from>
    <xdr:to>
      <xdr:col>16</xdr:col>
      <xdr:colOff>335075</xdr:colOff>
      <xdr:row>7</xdr:row>
      <xdr:rowOff>138796</xdr:rowOff>
    </xdr:to>
    <xdr:pic>
      <xdr:nvPicPr>
        <xdr:cNvPr id="3" name="12 Imagen" descr="Resultado de imagen para escuela superior de computo ipn 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9963" y="0"/>
          <a:ext cx="1723005" cy="1744439"/>
        </a:xfrm>
        <a:prstGeom prst="rect">
          <a:avLst/>
        </a:prstGeom>
        <a:noFill/>
        <a:effectLst>
          <a:glow rad="139700">
            <a:schemeClr val="accent5">
              <a:satMod val="175000"/>
              <a:alpha val="4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212718</xdr:colOff>
      <xdr:row>20</xdr:row>
      <xdr:rowOff>99332</xdr:rowOff>
    </xdr:from>
    <xdr:to>
      <xdr:col>7</xdr:col>
      <xdr:colOff>688968</xdr:colOff>
      <xdr:row>23</xdr:row>
      <xdr:rowOff>0</xdr:rowOff>
    </xdr:to>
    <xdr:pic>
      <xdr:nvPicPr>
        <xdr:cNvPr id="4" name="7 Imagen" descr="Imagen relacionad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2611" y="5351689"/>
          <a:ext cx="476250" cy="472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291929</xdr:colOff>
      <xdr:row>19</xdr:row>
      <xdr:rowOff>143016</xdr:rowOff>
    </xdr:from>
    <xdr:to>
      <xdr:col>11</xdr:col>
      <xdr:colOff>158579</xdr:colOff>
      <xdr:row>23</xdr:row>
      <xdr:rowOff>27479</xdr:rowOff>
    </xdr:to>
    <xdr:pic>
      <xdr:nvPicPr>
        <xdr:cNvPr id="5" name="14 Imagen" descr="Resultado de imagen para icono resultad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822" y="5204873"/>
          <a:ext cx="628650" cy="646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726621</xdr:colOff>
      <xdr:row>20</xdr:row>
      <xdr:rowOff>52042</xdr:rowOff>
    </xdr:from>
    <xdr:to>
      <xdr:col>13</xdr:col>
      <xdr:colOff>488495</xdr:colOff>
      <xdr:row>23</xdr:row>
      <xdr:rowOff>10600</xdr:rowOff>
    </xdr:to>
    <xdr:pic>
      <xdr:nvPicPr>
        <xdr:cNvPr id="6" name="11 Imagen" descr="Resultado de imagen para icono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6514" y="5304399"/>
          <a:ext cx="523874" cy="530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145170</xdr:colOff>
      <xdr:row>19</xdr:row>
      <xdr:rowOff>180609</xdr:rowOff>
    </xdr:from>
    <xdr:to>
      <xdr:col>17</xdr:col>
      <xdr:colOff>97544</xdr:colOff>
      <xdr:row>23</xdr:row>
      <xdr:rowOff>127539</xdr:rowOff>
    </xdr:to>
    <xdr:pic>
      <xdr:nvPicPr>
        <xdr:cNvPr id="7" name="13 Imagen" descr="Imagen relacionad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33063" y="5242466"/>
          <a:ext cx="714374" cy="7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272142</xdr:colOff>
      <xdr:row>8</xdr:row>
      <xdr:rowOff>61798</xdr:rowOff>
    </xdr:from>
    <xdr:to>
      <xdr:col>21</xdr:col>
      <xdr:colOff>27214</xdr:colOff>
      <xdr:row>17</xdr:row>
      <xdr:rowOff>57151</xdr:rowOff>
    </xdr:to>
    <xdr:pic>
      <xdr:nvPicPr>
        <xdr:cNvPr id="9" name="Imagen 8" descr="Imagen relacionad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8035" y="2007619"/>
          <a:ext cx="4327072" cy="2580711"/>
        </a:xfrm>
        <a:prstGeom prst="rect">
          <a:avLst/>
        </a:prstGeom>
        <a:noFill/>
        <a:ln>
          <a:noFill/>
        </a:ln>
        <a:effectLst>
          <a:glow rad="228600">
            <a:schemeClr val="accent2">
              <a:satMod val="175000"/>
              <a:alpha val="40000"/>
            </a:schemeClr>
          </a:glow>
          <a:outerShdw blurRad="127000" dist="38100" dir="2700000" algn="ctr">
            <a:srgbClr val="000000">
              <a:alpha val="45000"/>
            </a:srgbClr>
          </a:outerShdw>
        </a:effectLst>
        <a:scene3d>
          <a:camera prst="perspectiveFront" fov="2700000">
            <a:rot lat="20376000" lon="1938000" rev="20112001"/>
          </a:camera>
          <a:lightRig rig="soft" dir="t">
            <a:rot lat="0" lon="0" rev="0"/>
          </a:lightRig>
        </a:scene3d>
        <a:sp3d prstMaterial="translucentPowder">
          <a:bevelT w="203200" h="50800" prst="softRound"/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141282</xdr:colOff>
      <xdr:row>2</xdr:row>
      <xdr:rowOff>158862</xdr:rowOff>
    </xdr:from>
    <xdr:to>
      <xdr:col>0</xdr:col>
      <xdr:colOff>617532</xdr:colOff>
      <xdr:row>4</xdr:row>
      <xdr:rowOff>178592</xdr:rowOff>
    </xdr:to>
    <xdr:pic>
      <xdr:nvPicPr>
        <xdr:cNvPr id="2" name="7 Imagen" descr="Imagen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82" y="682737"/>
          <a:ext cx="476250" cy="472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197115</xdr:colOff>
      <xdr:row>9</xdr:row>
      <xdr:rowOff>250172</xdr:rowOff>
    </xdr:from>
    <xdr:to>
      <xdr:col>1</xdr:col>
      <xdr:colOff>63765</xdr:colOff>
      <xdr:row>11</xdr:row>
      <xdr:rowOff>251052</xdr:rowOff>
    </xdr:to>
    <xdr:pic>
      <xdr:nvPicPr>
        <xdr:cNvPr id="3" name="14 Imagen" descr="Resultado de imagen para icono resultad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15" y="2716089"/>
          <a:ext cx="628650" cy="646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83344</xdr:colOff>
      <xdr:row>17</xdr:row>
      <xdr:rowOff>99666</xdr:rowOff>
    </xdr:from>
    <xdr:to>
      <xdr:col>0</xdr:col>
      <xdr:colOff>607218</xdr:colOff>
      <xdr:row>18</xdr:row>
      <xdr:rowOff>415411</xdr:rowOff>
    </xdr:to>
    <xdr:pic>
      <xdr:nvPicPr>
        <xdr:cNvPr id="4" name="11 Imagen" descr="Resultado de imagen para icono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3052416"/>
          <a:ext cx="523874" cy="530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23813</xdr:colOff>
      <xdr:row>23</xdr:row>
      <xdr:rowOff>13922</xdr:rowOff>
    </xdr:from>
    <xdr:to>
      <xdr:col>0</xdr:col>
      <xdr:colOff>740568</xdr:colOff>
      <xdr:row>25</xdr:row>
      <xdr:rowOff>91822</xdr:rowOff>
    </xdr:to>
    <xdr:pic>
      <xdr:nvPicPr>
        <xdr:cNvPr id="5" name="13 Imagen" descr="Imagen relacionad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3" y="4859766"/>
          <a:ext cx="716755" cy="7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1952625</xdr:colOff>
      <xdr:row>24</xdr:row>
      <xdr:rowOff>381000</xdr:rowOff>
    </xdr:from>
    <xdr:to>
      <xdr:col>3</xdr:col>
      <xdr:colOff>2667000</xdr:colOff>
      <xdr:row>28</xdr:row>
      <xdr:rowOff>285749</xdr:rowOff>
    </xdr:to>
    <xdr:sp macro="" textlink="">
      <xdr:nvSpPr>
        <xdr:cNvPr id="7" name="Flecha: cheurón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238625" y="5965031"/>
          <a:ext cx="714375" cy="1166812"/>
        </a:xfrm>
        <a:prstGeom prst="chevron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559594</xdr:colOff>
      <xdr:row>26</xdr:row>
      <xdr:rowOff>306916</xdr:rowOff>
    </xdr:from>
    <xdr:to>
      <xdr:col>19</xdr:col>
      <xdr:colOff>518583</xdr:colOff>
      <xdr:row>30</xdr:row>
      <xdr:rowOff>369092</xdr:rowOff>
    </xdr:to>
    <xdr:sp macro="" textlink="">
      <xdr:nvSpPr>
        <xdr:cNvPr id="9" name="Flecha: cheurón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rot="10800000">
          <a:off x="20593844" y="7556499"/>
          <a:ext cx="720989" cy="1385093"/>
        </a:xfrm>
        <a:prstGeom prst="chevron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212718</xdr:colOff>
      <xdr:row>50</xdr:row>
      <xdr:rowOff>99332</xdr:rowOff>
    </xdr:from>
    <xdr:to>
      <xdr:col>7</xdr:col>
      <xdr:colOff>688968</xdr:colOff>
      <xdr:row>53</xdr:row>
      <xdr:rowOff>0</xdr:rowOff>
    </xdr:to>
    <xdr:pic>
      <xdr:nvPicPr>
        <xdr:cNvPr id="2" name="7 Imagen" descr="Imagen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7168" y="5299982"/>
          <a:ext cx="476250" cy="472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291929</xdr:colOff>
      <xdr:row>49</xdr:row>
      <xdr:rowOff>143016</xdr:rowOff>
    </xdr:from>
    <xdr:to>
      <xdr:col>11</xdr:col>
      <xdr:colOff>158579</xdr:colOff>
      <xdr:row>53</xdr:row>
      <xdr:rowOff>27479</xdr:rowOff>
    </xdr:to>
    <xdr:pic>
      <xdr:nvPicPr>
        <xdr:cNvPr id="3" name="14 Imagen" descr="Resultado de imagen para icono resultad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379" y="5153166"/>
          <a:ext cx="628650" cy="646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726621</xdr:colOff>
      <xdr:row>50</xdr:row>
      <xdr:rowOff>52042</xdr:rowOff>
    </xdr:from>
    <xdr:to>
      <xdr:col>13</xdr:col>
      <xdr:colOff>488495</xdr:colOff>
      <xdr:row>53</xdr:row>
      <xdr:rowOff>10600</xdr:rowOff>
    </xdr:to>
    <xdr:pic>
      <xdr:nvPicPr>
        <xdr:cNvPr id="4" name="11 Imagen" descr="Resultado de imagen para icono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1071" y="5252692"/>
          <a:ext cx="523874" cy="530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145170</xdr:colOff>
      <xdr:row>49</xdr:row>
      <xdr:rowOff>180609</xdr:rowOff>
    </xdr:from>
    <xdr:to>
      <xdr:col>17</xdr:col>
      <xdr:colOff>97544</xdr:colOff>
      <xdr:row>53</xdr:row>
      <xdr:rowOff>127539</xdr:rowOff>
    </xdr:to>
    <xdr:pic>
      <xdr:nvPicPr>
        <xdr:cNvPr id="5" name="13 Imagen" descr="Imagen relacionad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7620" y="5190759"/>
          <a:ext cx="714374" cy="7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205467</xdr:colOff>
          <xdr:row>3</xdr:row>
          <xdr:rowOff>57150</xdr:rowOff>
        </xdr:from>
        <xdr:to>
          <xdr:col>15</xdr:col>
          <xdr:colOff>567417</xdr:colOff>
          <xdr:row>48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751114</xdr:colOff>
          <xdr:row>3</xdr:row>
          <xdr:rowOff>54428</xdr:rowOff>
        </xdr:from>
        <xdr:to>
          <xdr:col>31</xdr:col>
          <xdr:colOff>312964</xdr:colOff>
          <xdr:row>48</xdr:row>
          <xdr:rowOff>122463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666750</xdr:colOff>
      <xdr:row>49</xdr:row>
      <xdr:rowOff>97898</xdr:rowOff>
    </xdr:from>
    <xdr:to>
      <xdr:col>2</xdr:col>
      <xdr:colOff>619125</xdr:colOff>
      <xdr:row>55</xdr:row>
      <xdr:rowOff>111504</xdr:rowOff>
    </xdr:to>
    <xdr:sp macro="" textlink="">
      <xdr:nvSpPr>
        <xdr:cNvPr id="9" name="Flecha: cheurón 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33658C7-F53F-41A2-BFF3-FD26D6F5C7A5}"/>
            </a:ext>
          </a:extLst>
        </xdr:cNvPr>
        <xdr:cNvSpPr/>
      </xdr:nvSpPr>
      <xdr:spPr>
        <a:xfrm>
          <a:off x="1428750" y="9432398"/>
          <a:ext cx="714375" cy="1156606"/>
        </a:xfrm>
        <a:prstGeom prst="chevron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328701</xdr:colOff>
      <xdr:row>49</xdr:row>
      <xdr:rowOff>68036</xdr:rowOff>
    </xdr:from>
    <xdr:to>
      <xdr:col>23</xdr:col>
      <xdr:colOff>195410</xdr:colOff>
      <xdr:row>55</xdr:row>
      <xdr:rowOff>130212</xdr:rowOff>
    </xdr:to>
    <xdr:sp macro="" textlink="">
      <xdr:nvSpPr>
        <xdr:cNvPr id="10" name="Flecha: cheurón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617EE3-8BF2-43B7-A778-0CB7A229E248}"/>
            </a:ext>
          </a:extLst>
        </xdr:cNvPr>
        <xdr:cNvSpPr/>
      </xdr:nvSpPr>
      <xdr:spPr>
        <a:xfrm rot="10800000">
          <a:off x="17092701" y="9402536"/>
          <a:ext cx="628709" cy="1205176"/>
        </a:xfrm>
        <a:prstGeom prst="chevron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488156</xdr:colOff>
      <xdr:row>293</xdr:row>
      <xdr:rowOff>75379</xdr:rowOff>
    </xdr:from>
    <xdr:to>
      <xdr:col>3</xdr:col>
      <xdr:colOff>964406</xdr:colOff>
      <xdr:row>295</xdr:row>
      <xdr:rowOff>166547</xdr:rowOff>
    </xdr:to>
    <xdr:pic>
      <xdr:nvPicPr>
        <xdr:cNvPr id="2" name="7 Imagen" descr="Imagen relaciona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6844" y="57332535"/>
          <a:ext cx="476250" cy="472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567367</xdr:colOff>
      <xdr:row>292</xdr:row>
      <xdr:rowOff>142876</xdr:rowOff>
    </xdr:from>
    <xdr:to>
      <xdr:col>4</xdr:col>
      <xdr:colOff>1196017</xdr:colOff>
      <xdr:row>296</xdr:row>
      <xdr:rowOff>27339</xdr:rowOff>
    </xdr:to>
    <xdr:pic>
      <xdr:nvPicPr>
        <xdr:cNvPr id="3" name="14 Imagen" descr="Resultado de imagen para icono resultad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805" y="57209532"/>
          <a:ext cx="628650" cy="646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537717</xdr:colOff>
      <xdr:row>293</xdr:row>
      <xdr:rowOff>39996</xdr:rowOff>
    </xdr:from>
    <xdr:to>
      <xdr:col>5</xdr:col>
      <xdr:colOff>1061591</xdr:colOff>
      <xdr:row>295</xdr:row>
      <xdr:rowOff>189054</xdr:rowOff>
    </xdr:to>
    <xdr:pic>
      <xdr:nvPicPr>
        <xdr:cNvPr id="4" name="11 Imagen" descr="Resultado de imagen para icono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6780" y="57297152"/>
          <a:ext cx="523874" cy="530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313452</xdr:colOff>
      <xdr:row>292</xdr:row>
      <xdr:rowOff>109031</xdr:rowOff>
    </xdr:from>
    <xdr:to>
      <xdr:col>6</xdr:col>
      <xdr:colOff>1027826</xdr:colOff>
      <xdr:row>296</xdr:row>
      <xdr:rowOff>55961</xdr:rowOff>
    </xdr:to>
    <xdr:pic>
      <xdr:nvPicPr>
        <xdr:cNvPr id="5" name="13 Imagen" descr="Imagen relacionad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8890" y="57175687"/>
          <a:ext cx="714374" cy="70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857251</xdr:colOff>
      <xdr:row>292</xdr:row>
      <xdr:rowOff>35718</xdr:rowOff>
    </xdr:from>
    <xdr:to>
      <xdr:col>2</xdr:col>
      <xdr:colOff>1571626</xdr:colOff>
      <xdr:row>298</xdr:row>
      <xdr:rowOff>49324</xdr:rowOff>
    </xdr:to>
    <xdr:sp macro="" textlink="">
      <xdr:nvSpPr>
        <xdr:cNvPr id="6" name="Flecha: cheurón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65E850-BF0A-4CB1-B3A1-CE03B5660A53}"/>
            </a:ext>
          </a:extLst>
        </xdr:cNvPr>
        <xdr:cNvSpPr/>
      </xdr:nvSpPr>
      <xdr:spPr>
        <a:xfrm>
          <a:off x="2735037" y="57144897"/>
          <a:ext cx="714375" cy="1156606"/>
        </a:xfrm>
        <a:prstGeom prst="chevron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1031539</xdr:colOff>
      <xdr:row>291</xdr:row>
      <xdr:rowOff>182749</xdr:rowOff>
    </xdr:from>
    <xdr:to>
      <xdr:col>13</xdr:col>
      <xdr:colOff>462452</xdr:colOff>
      <xdr:row>298</xdr:row>
      <xdr:rowOff>108857</xdr:rowOff>
    </xdr:to>
    <xdr:sp macro="" textlink="">
      <xdr:nvSpPr>
        <xdr:cNvPr id="7" name="Flecha: cheurón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55714F-2E4E-4AD6-8D4C-C5FFDD31D311}"/>
            </a:ext>
          </a:extLst>
        </xdr:cNvPr>
        <xdr:cNvSpPr/>
      </xdr:nvSpPr>
      <xdr:spPr>
        <a:xfrm rot="10800000">
          <a:off x="18326218" y="57101428"/>
          <a:ext cx="655555" cy="1259608"/>
        </a:xfrm>
        <a:prstGeom prst="chevron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751116</xdr:colOff>
      <xdr:row>283</xdr:row>
      <xdr:rowOff>79261</xdr:rowOff>
    </xdr:from>
    <xdr:to>
      <xdr:col>1</xdr:col>
      <xdr:colOff>526598</xdr:colOff>
      <xdr:row>289</xdr:row>
      <xdr:rowOff>92867</xdr:rowOff>
    </xdr:to>
    <xdr:sp macro="" textlink="">
      <xdr:nvSpPr>
        <xdr:cNvPr id="10" name="Flecha: cheurón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76F8690-4F2F-474D-AC4D-D02005A5AEC5}"/>
            </a:ext>
          </a:extLst>
        </xdr:cNvPr>
        <xdr:cNvSpPr/>
      </xdr:nvSpPr>
      <xdr:spPr>
        <a:xfrm>
          <a:off x="751116" y="55473940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95369</xdr:colOff>
      <xdr:row>283</xdr:row>
      <xdr:rowOff>8578</xdr:rowOff>
    </xdr:from>
    <xdr:to>
      <xdr:col>13</xdr:col>
      <xdr:colOff>750924</xdr:colOff>
      <xdr:row>289</xdr:row>
      <xdr:rowOff>125186</xdr:rowOff>
    </xdr:to>
    <xdr:sp macro="" textlink="">
      <xdr:nvSpPr>
        <xdr:cNvPr id="11" name="Flecha: cheurón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865779-ECEE-4C41-8B41-C221428E043C}"/>
            </a:ext>
          </a:extLst>
        </xdr:cNvPr>
        <xdr:cNvSpPr/>
      </xdr:nvSpPr>
      <xdr:spPr>
        <a:xfrm rot="10800000">
          <a:off x="18614690" y="55403257"/>
          <a:ext cx="655555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163286</xdr:colOff>
      <xdr:row>159</xdr:row>
      <xdr:rowOff>29862</xdr:rowOff>
    </xdr:from>
    <xdr:to>
      <xdr:col>0</xdr:col>
      <xdr:colOff>877661</xdr:colOff>
      <xdr:row>165</xdr:row>
      <xdr:rowOff>43468</xdr:rowOff>
    </xdr:to>
    <xdr:sp macro="" textlink="">
      <xdr:nvSpPr>
        <xdr:cNvPr id="12" name="Flecha: cheurón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660B905-B116-4E60-AB1D-55913371280C}"/>
            </a:ext>
          </a:extLst>
        </xdr:cNvPr>
        <xdr:cNvSpPr/>
      </xdr:nvSpPr>
      <xdr:spPr>
        <a:xfrm>
          <a:off x="163286" y="31802541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732181</xdr:colOff>
      <xdr:row>158</xdr:row>
      <xdr:rowOff>149679</xdr:rowOff>
    </xdr:from>
    <xdr:to>
      <xdr:col>13</xdr:col>
      <xdr:colOff>163094</xdr:colOff>
      <xdr:row>165</xdr:row>
      <xdr:rowOff>75787</xdr:rowOff>
    </xdr:to>
    <xdr:sp macro="" textlink="">
      <xdr:nvSpPr>
        <xdr:cNvPr id="13" name="Flecha: cheurón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95A714-AD34-4229-A3D8-ED77568C03C5}"/>
            </a:ext>
          </a:extLst>
        </xdr:cNvPr>
        <xdr:cNvSpPr/>
      </xdr:nvSpPr>
      <xdr:spPr>
        <a:xfrm rot="10800000">
          <a:off x="18026860" y="31731858"/>
          <a:ext cx="655555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925286</xdr:colOff>
      <xdr:row>129</xdr:row>
      <xdr:rowOff>16255</xdr:rowOff>
    </xdr:from>
    <xdr:to>
      <xdr:col>1</xdr:col>
      <xdr:colOff>700768</xdr:colOff>
      <xdr:row>134</xdr:row>
      <xdr:rowOff>179540</xdr:rowOff>
    </xdr:to>
    <xdr:sp macro="" textlink="">
      <xdr:nvSpPr>
        <xdr:cNvPr id="14" name="Flecha: cheurón 1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73F38F9-081A-483C-BEA8-011C102A863D}"/>
            </a:ext>
          </a:extLst>
        </xdr:cNvPr>
        <xdr:cNvSpPr/>
      </xdr:nvSpPr>
      <xdr:spPr>
        <a:xfrm>
          <a:off x="925286" y="25924255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269539</xdr:colOff>
      <xdr:row>128</xdr:row>
      <xdr:rowOff>149679</xdr:rowOff>
    </xdr:from>
    <xdr:to>
      <xdr:col>13</xdr:col>
      <xdr:colOff>925094</xdr:colOff>
      <xdr:row>135</xdr:row>
      <xdr:rowOff>7751</xdr:rowOff>
    </xdr:to>
    <xdr:sp macro="" textlink="">
      <xdr:nvSpPr>
        <xdr:cNvPr id="15" name="Flecha: cheurón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3C0B89C-E594-4B14-9A27-1D5ABF0522AF}"/>
            </a:ext>
          </a:extLst>
        </xdr:cNvPr>
        <xdr:cNvSpPr/>
      </xdr:nvSpPr>
      <xdr:spPr>
        <a:xfrm rot="10800000">
          <a:off x="18788860" y="25853572"/>
          <a:ext cx="655555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13607</xdr:colOff>
      <xdr:row>100</xdr:row>
      <xdr:rowOff>29862</xdr:rowOff>
    </xdr:from>
    <xdr:to>
      <xdr:col>1</xdr:col>
      <xdr:colOff>727982</xdr:colOff>
      <xdr:row>106</xdr:row>
      <xdr:rowOff>43468</xdr:rowOff>
    </xdr:to>
    <xdr:sp macro="" textlink="">
      <xdr:nvSpPr>
        <xdr:cNvPr id="18" name="Flecha: cheurón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43C2AC7-3D9E-4E03-B630-6A0F6A30C308}"/>
            </a:ext>
          </a:extLst>
        </xdr:cNvPr>
        <xdr:cNvSpPr/>
      </xdr:nvSpPr>
      <xdr:spPr>
        <a:xfrm>
          <a:off x="952500" y="20277291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296753</xdr:colOff>
      <xdr:row>99</xdr:row>
      <xdr:rowOff>149679</xdr:rowOff>
    </xdr:from>
    <xdr:to>
      <xdr:col>13</xdr:col>
      <xdr:colOff>952308</xdr:colOff>
      <xdr:row>106</xdr:row>
      <xdr:rowOff>75787</xdr:rowOff>
    </xdr:to>
    <xdr:sp macro="" textlink="">
      <xdr:nvSpPr>
        <xdr:cNvPr id="19" name="Flecha: cheurón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FF3412-0410-42D1-9044-2AA61A5EB9A0}"/>
            </a:ext>
          </a:extLst>
        </xdr:cNvPr>
        <xdr:cNvSpPr/>
      </xdr:nvSpPr>
      <xdr:spPr>
        <a:xfrm rot="10800000">
          <a:off x="18816074" y="20206608"/>
          <a:ext cx="655555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926797</xdr:colOff>
      <xdr:row>66</xdr:row>
      <xdr:rowOff>126624</xdr:rowOff>
    </xdr:from>
    <xdr:to>
      <xdr:col>1</xdr:col>
      <xdr:colOff>702279</xdr:colOff>
      <xdr:row>72</xdr:row>
      <xdr:rowOff>140230</xdr:rowOff>
    </xdr:to>
    <xdr:sp macro="" textlink="">
      <xdr:nvSpPr>
        <xdr:cNvPr id="24" name="Flecha: cheurón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7E369B3-B46C-4170-A2A6-F7C71767F6B7}"/>
            </a:ext>
          </a:extLst>
        </xdr:cNvPr>
        <xdr:cNvSpPr/>
      </xdr:nvSpPr>
      <xdr:spPr>
        <a:xfrm>
          <a:off x="926797" y="12699624"/>
          <a:ext cx="70681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271050</xdr:colOff>
      <xdr:row>66</xdr:row>
      <xdr:rowOff>55941</xdr:rowOff>
    </xdr:from>
    <xdr:to>
      <xdr:col>13</xdr:col>
      <xdr:colOff>926605</xdr:colOff>
      <xdr:row>72</xdr:row>
      <xdr:rowOff>172549</xdr:rowOff>
    </xdr:to>
    <xdr:sp macro="" textlink="">
      <xdr:nvSpPr>
        <xdr:cNvPr id="25" name="Flecha: cheurón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0347E9-0BB6-41B4-AFC7-7C116F981646}"/>
            </a:ext>
          </a:extLst>
        </xdr:cNvPr>
        <xdr:cNvSpPr/>
      </xdr:nvSpPr>
      <xdr:spPr>
        <a:xfrm rot="10800000">
          <a:off x="18760133" y="12628941"/>
          <a:ext cx="655555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859971</xdr:colOff>
      <xdr:row>41</xdr:row>
      <xdr:rowOff>5368</xdr:rowOff>
    </xdr:from>
    <xdr:to>
      <xdr:col>1</xdr:col>
      <xdr:colOff>635453</xdr:colOff>
      <xdr:row>47</xdr:row>
      <xdr:rowOff>18974</xdr:rowOff>
    </xdr:to>
    <xdr:sp macro="" textlink="">
      <xdr:nvSpPr>
        <xdr:cNvPr id="26" name="Flecha: cheurón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5DD487E-F980-4F5F-96EA-9AEFB1C4F56D}"/>
            </a:ext>
          </a:extLst>
        </xdr:cNvPr>
        <xdr:cNvSpPr/>
      </xdr:nvSpPr>
      <xdr:spPr>
        <a:xfrm>
          <a:off x="859971" y="7815868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204224</xdr:colOff>
      <xdr:row>40</xdr:row>
      <xdr:rowOff>125185</xdr:rowOff>
    </xdr:from>
    <xdr:to>
      <xdr:col>13</xdr:col>
      <xdr:colOff>859779</xdr:colOff>
      <xdr:row>47</xdr:row>
      <xdr:rowOff>51293</xdr:rowOff>
    </xdr:to>
    <xdr:sp macro="" textlink="">
      <xdr:nvSpPr>
        <xdr:cNvPr id="27" name="Flecha: cheurón 2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270931-D862-4CC0-84BD-34F2595E50B8}"/>
            </a:ext>
          </a:extLst>
        </xdr:cNvPr>
        <xdr:cNvSpPr/>
      </xdr:nvSpPr>
      <xdr:spPr>
        <a:xfrm rot="10800000">
          <a:off x="18723545" y="7745185"/>
          <a:ext cx="655555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13607</xdr:colOff>
      <xdr:row>16</xdr:row>
      <xdr:rowOff>67659</xdr:rowOff>
    </xdr:from>
    <xdr:to>
      <xdr:col>1</xdr:col>
      <xdr:colOff>727982</xdr:colOff>
      <xdr:row>22</xdr:row>
      <xdr:rowOff>81265</xdr:rowOff>
    </xdr:to>
    <xdr:sp macro="" textlink="">
      <xdr:nvSpPr>
        <xdr:cNvPr id="30" name="Flecha: cheurón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8366425-6C51-4AC9-AE2C-72C2FA05097E}"/>
            </a:ext>
          </a:extLst>
        </xdr:cNvPr>
        <xdr:cNvSpPr/>
      </xdr:nvSpPr>
      <xdr:spPr>
        <a:xfrm>
          <a:off x="944940" y="3115659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296753</xdr:colOff>
      <xdr:row>15</xdr:row>
      <xdr:rowOff>187476</xdr:rowOff>
    </xdr:from>
    <xdr:to>
      <xdr:col>13</xdr:col>
      <xdr:colOff>952308</xdr:colOff>
      <xdr:row>22</xdr:row>
      <xdr:rowOff>113584</xdr:rowOff>
    </xdr:to>
    <xdr:sp macro="" textlink="">
      <xdr:nvSpPr>
        <xdr:cNvPr id="31" name="Flecha: cheurón 3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645A0D-C6C1-42AD-B7CA-848959BD0E95}"/>
            </a:ext>
          </a:extLst>
        </xdr:cNvPr>
        <xdr:cNvSpPr/>
      </xdr:nvSpPr>
      <xdr:spPr>
        <a:xfrm rot="10800000">
          <a:off x="18785836" y="3044976"/>
          <a:ext cx="655555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601152</xdr:colOff>
      <xdr:row>32</xdr:row>
      <xdr:rowOff>0</xdr:rowOff>
    </xdr:from>
    <xdr:to>
      <xdr:col>6</xdr:col>
      <xdr:colOff>1088572</xdr:colOff>
      <xdr:row>34</xdr:row>
      <xdr:rowOff>27214</xdr:rowOff>
    </xdr:to>
    <xdr:sp macro="" textlink="">
      <xdr:nvSpPr>
        <xdr:cNvPr id="36" name="Flecha: hacia abajo 3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C47C7C8-D5DB-4DB7-BAA7-8D03CC2B794E}"/>
            </a:ext>
          </a:extLst>
        </xdr:cNvPr>
        <xdr:cNvSpPr/>
      </xdr:nvSpPr>
      <xdr:spPr>
        <a:xfrm>
          <a:off x="9854009" y="6096000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253458</xdr:colOff>
      <xdr:row>31</xdr:row>
      <xdr:rowOff>81644</xdr:rowOff>
    </xdr:from>
    <xdr:to>
      <xdr:col>7</xdr:col>
      <xdr:colOff>734785</xdr:colOff>
      <xdr:row>33</xdr:row>
      <xdr:rowOff>121044</xdr:rowOff>
    </xdr:to>
    <xdr:sp macro="" textlink="">
      <xdr:nvSpPr>
        <xdr:cNvPr id="37" name="Flecha: hacia arriba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04A515-CFC4-4493-8721-796485F48B11}"/>
            </a:ext>
          </a:extLst>
        </xdr:cNvPr>
        <xdr:cNvSpPr/>
      </xdr:nvSpPr>
      <xdr:spPr>
        <a:xfrm>
          <a:off x="10907851" y="5987144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699124</xdr:colOff>
      <xdr:row>71</xdr:row>
      <xdr:rowOff>57150</xdr:rowOff>
    </xdr:from>
    <xdr:to>
      <xdr:col>6</xdr:col>
      <xdr:colOff>1186544</xdr:colOff>
      <xdr:row>72</xdr:row>
      <xdr:rowOff>274864</xdr:rowOff>
    </xdr:to>
    <xdr:sp macro="" textlink="">
      <xdr:nvSpPr>
        <xdr:cNvPr id="38" name="Flecha: hacia abajo 3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0564802-B2E4-4E51-8197-393121CD2AE8}"/>
            </a:ext>
          </a:extLst>
        </xdr:cNvPr>
        <xdr:cNvSpPr/>
      </xdr:nvSpPr>
      <xdr:spPr>
        <a:xfrm>
          <a:off x="9951981" y="13582650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351430</xdr:colOff>
      <xdr:row>70</xdr:row>
      <xdr:rowOff>138794</xdr:rowOff>
    </xdr:from>
    <xdr:to>
      <xdr:col>7</xdr:col>
      <xdr:colOff>832757</xdr:colOff>
      <xdr:row>72</xdr:row>
      <xdr:rowOff>178194</xdr:rowOff>
    </xdr:to>
    <xdr:sp macro="" textlink="">
      <xdr:nvSpPr>
        <xdr:cNvPr id="39" name="Flecha: hacia arriba 3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656F9AD-63EC-4E71-AD7D-2CABB931B4DF}"/>
            </a:ext>
          </a:extLst>
        </xdr:cNvPr>
        <xdr:cNvSpPr/>
      </xdr:nvSpPr>
      <xdr:spPr>
        <a:xfrm>
          <a:off x="11005823" y="13473794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693964</xdr:colOff>
      <xdr:row>55</xdr:row>
      <xdr:rowOff>190499</xdr:rowOff>
    </xdr:from>
    <xdr:to>
      <xdr:col>6</xdr:col>
      <xdr:colOff>1181384</xdr:colOff>
      <xdr:row>58</xdr:row>
      <xdr:rowOff>27213</xdr:rowOff>
    </xdr:to>
    <xdr:sp macro="" textlink="">
      <xdr:nvSpPr>
        <xdr:cNvPr id="40" name="Flecha: hacia abajo 39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AF53E7B-FE59-4A65-9E24-0A535270CB49}"/>
            </a:ext>
          </a:extLst>
        </xdr:cNvPr>
        <xdr:cNvSpPr/>
      </xdr:nvSpPr>
      <xdr:spPr>
        <a:xfrm>
          <a:off x="9946821" y="10667999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346270</xdr:colOff>
      <xdr:row>55</xdr:row>
      <xdr:rowOff>81643</xdr:rowOff>
    </xdr:from>
    <xdr:to>
      <xdr:col>7</xdr:col>
      <xdr:colOff>827597</xdr:colOff>
      <xdr:row>57</xdr:row>
      <xdr:rowOff>121043</xdr:rowOff>
    </xdr:to>
    <xdr:sp macro="" textlink="">
      <xdr:nvSpPr>
        <xdr:cNvPr id="41" name="Flecha: hacia arriba 4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401607A-D6A1-48B6-BFC8-22FC7D4A8F17}"/>
            </a:ext>
          </a:extLst>
        </xdr:cNvPr>
        <xdr:cNvSpPr/>
      </xdr:nvSpPr>
      <xdr:spPr>
        <a:xfrm>
          <a:off x="11000663" y="10559143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762000</xdr:colOff>
      <xdr:row>93</xdr:row>
      <xdr:rowOff>108856</xdr:rowOff>
    </xdr:from>
    <xdr:to>
      <xdr:col>6</xdr:col>
      <xdr:colOff>1249420</xdr:colOff>
      <xdr:row>95</xdr:row>
      <xdr:rowOff>136070</xdr:rowOff>
    </xdr:to>
    <xdr:sp macro="" textlink="">
      <xdr:nvSpPr>
        <xdr:cNvPr id="44" name="Flecha: hacia abajo 4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943BE27-31A6-49B8-B625-5C29DCAE2795}"/>
            </a:ext>
          </a:extLst>
        </xdr:cNvPr>
        <xdr:cNvSpPr/>
      </xdr:nvSpPr>
      <xdr:spPr>
        <a:xfrm>
          <a:off x="10014857" y="19022785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414306</xdr:colOff>
      <xdr:row>93</xdr:row>
      <xdr:rowOff>0</xdr:rowOff>
    </xdr:from>
    <xdr:to>
      <xdr:col>7</xdr:col>
      <xdr:colOff>895633</xdr:colOff>
      <xdr:row>95</xdr:row>
      <xdr:rowOff>39400</xdr:rowOff>
    </xdr:to>
    <xdr:sp macro="" textlink="">
      <xdr:nvSpPr>
        <xdr:cNvPr id="45" name="Flecha: hacia arriba 44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A08BAFB-02F7-4CC4-AD3B-17C5D5231D17}"/>
            </a:ext>
          </a:extLst>
        </xdr:cNvPr>
        <xdr:cNvSpPr/>
      </xdr:nvSpPr>
      <xdr:spPr>
        <a:xfrm>
          <a:off x="11068699" y="18913929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830036</xdr:colOff>
      <xdr:row>120</xdr:row>
      <xdr:rowOff>136070</xdr:rowOff>
    </xdr:from>
    <xdr:to>
      <xdr:col>6</xdr:col>
      <xdr:colOff>1317456</xdr:colOff>
      <xdr:row>122</xdr:row>
      <xdr:rowOff>163284</xdr:rowOff>
    </xdr:to>
    <xdr:sp macro="" textlink="">
      <xdr:nvSpPr>
        <xdr:cNvPr id="48" name="Flecha: hacia abajo 4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5492EC0-F97E-44D0-B290-9ECF9ED5688B}"/>
            </a:ext>
          </a:extLst>
        </xdr:cNvPr>
        <xdr:cNvSpPr/>
      </xdr:nvSpPr>
      <xdr:spPr>
        <a:xfrm>
          <a:off x="10082893" y="24288749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482342</xdr:colOff>
      <xdr:row>120</xdr:row>
      <xdr:rowOff>27214</xdr:rowOff>
    </xdr:from>
    <xdr:to>
      <xdr:col>7</xdr:col>
      <xdr:colOff>963669</xdr:colOff>
      <xdr:row>122</xdr:row>
      <xdr:rowOff>66614</xdr:rowOff>
    </xdr:to>
    <xdr:sp macro="" textlink="">
      <xdr:nvSpPr>
        <xdr:cNvPr id="49" name="Flecha: hacia arriba 4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E683282-F11B-4802-8DDC-3A6B2DE0D85A}"/>
            </a:ext>
          </a:extLst>
        </xdr:cNvPr>
        <xdr:cNvSpPr/>
      </xdr:nvSpPr>
      <xdr:spPr>
        <a:xfrm>
          <a:off x="11136735" y="24179893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857249</xdr:colOff>
      <xdr:row>148</xdr:row>
      <xdr:rowOff>68034</xdr:rowOff>
    </xdr:from>
    <xdr:to>
      <xdr:col>6</xdr:col>
      <xdr:colOff>1344669</xdr:colOff>
      <xdr:row>150</xdr:row>
      <xdr:rowOff>95248</xdr:rowOff>
    </xdr:to>
    <xdr:sp macro="" textlink="">
      <xdr:nvSpPr>
        <xdr:cNvPr id="50" name="Flecha: hacia abajo 4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B67BD15B-14D7-4D03-A2EF-92C0867641AD}"/>
            </a:ext>
          </a:extLst>
        </xdr:cNvPr>
        <xdr:cNvSpPr/>
      </xdr:nvSpPr>
      <xdr:spPr>
        <a:xfrm>
          <a:off x="10110106" y="29745213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509555</xdr:colOff>
      <xdr:row>147</xdr:row>
      <xdr:rowOff>149678</xdr:rowOff>
    </xdr:from>
    <xdr:to>
      <xdr:col>7</xdr:col>
      <xdr:colOff>990882</xdr:colOff>
      <xdr:row>149</xdr:row>
      <xdr:rowOff>189078</xdr:rowOff>
    </xdr:to>
    <xdr:sp macro="" textlink="">
      <xdr:nvSpPr>
        <xdr:cNvPr id="51" name="Flecha: hacia arriba 5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077FEDE-1CFA-4C4B-9E6E-BBF71DE2DD08}"/>
            </a:ext>
          </a:extLst>
        </xdr:cNvPr>
        <xdr:cNvSpPr/>
      </xdr:nvSpPr>
      <xdr:spPr>
        <a:xfrm>
          <a:off x="11163948" y="29636357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13606</xdr:colOff>
      <xdr:row>278</xdr:row>
      <xdr:rowOff>163285</xdr:rowOff>
    </xdr:from>
    <xdr:to>
      <xdr:col>6</xdr:col>
      <xdr:colOff>501026</xdr:colOff>
      <xdr:row>281</xdr:row>
      <xdr:rowOff>-1</xdr:rowOff>
    </xdr:to>
    <xdr:sp macro="" textlink="">
      <xdr:nvSpPr>
        <xdr:cNvPr id="52" name="Flecha: hacia abajo 5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DC682EEA-1199-4C98-98D3-93E4A3EFBDA7}"/>
            </a:ext>
          </a:extLst>
        </xdr:cNvPr>
        <xdr:cNvSpPr/>
      </xdr:nvSpPr>
      <xdr:spPr>
        <a:xfrm>
          <a:off x="9266463" y="54605464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1067448</xdr:colOff>
      <xdr:row>278</xdr:row>
      <xdr:rowOff>54429</xdr:rowOff>
    </xdr:from>
    <xdr:to>
      <xdr:col>7</xdr:col>
      <xdr:colOff>147239</xdr:colOff>
      <xdr:row>280</xdr:row>
      <xdr:rowOff>93829</xdr:rowOff>
    </xdr:to>
    <xdr:sp macro="" textlink="">
      <xdr:nvSpPr>
        <xdr:cNvPr id="53" name="Flecha: hacia arriba 52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956C7F5-D081-455F-84D5-83B6D97B8F90}"/>
            </a:ext>
          </a:extLst>
        </xdr:cNvPr>
        <xdr:cNvSpPr/>
      </xdr:nvSpPr>
      <xdr:spPr>
        <a:xfrm>
          <a:off x="10320305" y="54496608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1230734</xdr:colOff>
      <xdr:row>293</xdr:row>
      <xdr:rowOff>136072</xdr:rowOff>
    </xdr:from>
    <xdr:to>
      <xdr:col>9</xdr:col>
      <xdr:colOff>310526</xdr:colOff>
      <xdr:row>295</xdr:row>
      <xdr:rowOff>175472</xdr:rowOff>
    </xdr:to>
    <xdr:sp macro="" textlink="">
      <xdr:nvSpPr>
        <xdr:cNvPr id="55" name="Flecha: hacia arriba 5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168F4F0-3317-4466-8BEC-2608286B3AC6}"/>
            </a:ext>
          </a:extLst>
        </xdr:cNvPr>
        <xdr:cNvSpPr/>
      </xdr:nvSpPr>
      <xdr:spPr>
        <a:xfrm>
          <a:off x="13285151" y="57360155"/>
          <a:ext cx="476792" cy="420400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161772</xdr:colOff>
      <xdr:row>185</xdr:row>
      <xdr:rowOff>37797</xdr:rowOff>
    </xdr:from>
    <xdr:to>
      <xdr:col>6</xdr:col>
      <xdr:colOff>649192</xdr:colOff>
      <xdr:row>187</xdr:row>
      <xdr:rowOff>65011</xdr:rowOff>
    </xdr:to>
    <xdr:sp macro="" textlink="">
      <xdr:nvSpPr>
        <xdr:cNvPr id="56" name="Flecha: hacia abajo 5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245BA94-E1C9-45E2-BFAB-B5E8D431F044}"/>
            </a:ext>
          </a:extLst>
        </xdr:cNvPr>
        <xdr:cNvSpPr/>
      </xdr:nvSpPr>
      <xdr:spPr>
        <a:xfrm>
          <a:off x="9401022" y="36687880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766578</xdr:colOff>
      <xdr:row>184</xdr:row>
      <xdr:rowOff>172359</xdr:rowOff>
    </xdr:from>
    <xdr:to>
      <xdr:col>6</xdr:col>
      <xdr:colOff>1247905</xdr:colOff>
      <xdr:row>187</xdr:row>
      <xdr:rowOff>21259</xdr:rowOff>
    </xdr:to>
    <xdr:sp macro="" textlink="">
      <xdr:nvSpPr>
        <xdr:cNvPr id="57" name="Flecha: hacia arriba 5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6842F8-E4CE-4695-B034-DFE0EB615F90}"/>
            </a:ext>
          </a:extLst>
        </xdr:cNvPr>
        <xdr:cNvSpPr/>
      </xdr:nvSpPr>
      <xdr:spPr>
        <a:xfrm>
          <a:off x="10005828" y="36631942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190501</xdr:colOff>
      <xdr:row>220</xdr:row>
      <xdr:rowOff>66521</xdr:rowOff>
    </xdr:from>
    <xdr:to>
      <xdr:col>6</xdr:col>
      <xdr:colOff>677921</xdr:colOff>
      <xdr:row>222</xdr:row>
      <xdr:rowOff>93735</xdr:rowOff>
    </xdr:to>
    <xdr:sp macro="" textlink="">
      <xdr:nvSpPr>
        <xdr:cNvPr id="58" name="Flecha: hacia abajo 5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6F1BEA14-3372-4FB5-98FB-AD55F13E7E95}"/>
            </a:ext>
          </a:extLst>
        </xdr:cNvPr>
        <xdr:cNvSpPr/>
      </xdr:nvSpPr>
      <xdr:spPr>
        <a:xfrm>
          <a:off x="9429751" y="43384104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795307</xdr:colOff>
      <xdr:row>220</xdr:row>
      <xdr:rowOff>10583</xdr:rowOff>
    </xdr:from>
    <xdr:to>
      <xdr:col>6</xdr:col>
      <xdr:colOff>1276634</xdr:colOff>
      <xdr:row>222</xdr:row>
      <xdr:rowOff>49983</xdr:rowOff>
    </xdr:to>
    <xdr:sp macro="" textlink="">
      <xdr:nvSpPr>
        <xdr:cNvPr id="59" name="Flecha: hacia arriba 58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E0AB9AA-35FF-47DB-9D75-E7605E0BC977}"/>
            </a:ext>
          </a:extLst>
        </xdr:cNvPr>
        <xdr:cNvSpPr/>
      </xdr:nvSpPr>
      <xdr:spPr>
        <a:xfrm>
          <a:off x="10034557" y="43328166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169333</xdr:colOff>
      <xdr:row>252</xdr:row>
      <xdr:rowOff>45355</xdr:rowOff>
    </xdr:from>
    <xdr:to>
      <xdr:col>6</xdr:col>
      <xdr:colOff>656753</xdr:colOff>
      <xdr:row>254</xdr:row>
      <xdr:rowOff>72569</xdr:rowOff>
    </xdr:to>
    <xdr:sp macro="" textlink="">
      <xdr:nvSpPr>
        <xdr:cNvPr id="60" name="Flecha: hacia abajo 59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15202077-6EE7-40F4-90AC-0E8678930519}"/>
            </a:ext>
          </a:extLst>
        </xdr:cNvPr>
        <xdr:cNvSpPr/>
      </xdr:nvSpPr>
      <xdr:spPr>
        <a:xfrm>
          <a:off x="9408583" y="49458938"/>
          <a:ext cx="487420" cy="408214"/>
        </a:xfrm>
        <a:prstGeom prst="downArrow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774139</xdr:colOff>
      <xdr:row>251</xdr:row>
      <xdr:rowOff>179917</xdr:rowOff>
    </xdr:from>
    <xdr:to>
      <xdr:col>6</xdr:col>
      <xdr:colOff>1255466</xdr:colOff>
      <xdr:row>254</xdr:row>
      <xdr:rowOff>28817</xdr:rowOff>
    </xdr:to>
    <xdr:sp macro="" textlink="">
      <xdr:nvSpPr>
        <xdr:cNvPr id="61" name="Flecha: hacia arriba 6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5A02CE9-0815-464B-B6FC-C99CFB62DFE1}"/>
            </a:ext>
          </a:extLst>
        </xdr:cNvPr>
        <xdr:cNvSpPr/>
      </xdr:nvSpPr>
      <xdr:spPr>
        <a:xfrm>
          <a:off x="10013389" y="49403000"/>
          <a:ext cx="481327" cy="420400"/>
        </a:xfrm>
        <a:prstGeom prst="up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476250</xdr:colOff>
      <xdr:row>2</xdr:row>
      <xdr:rowOff>116417</xdr:rowOff>
    </xdr:from>
    <xdr:to>
      <xdr:col>6</xdr:col>
      <xdr:colOff>963670</xdr:colOff>
      <xdr:row>4</xdr:row>
      <xdr:rowOff>143631</xdr:rowOff>
    </xdr:to>
    <xdr:sp macro="" textlink="">
      <xdr:nvSpPr>
        <xdr:cNvPr id="62" name="Flecha: hacia abajo 6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AE79A48-1C0B-4FC0-8F2D-CA8A851DC0FD}"/>
            </a:ext>
          </a:extLst>
        </xdr:cNvPr>
        <xdr:cNvSpPr/>
      </xdr:nvSpPr>
      <xdr:spPr>
        <a:xfrm>
          <a:off x="9715500" y="497417"/>
          <a:ext cx="487420" cy="408214"/>
        </a:xfrm>
        <a:prstGeom prst="down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137583</xdr:colOff>
      <xdr:row>201</xdr:row>
      <xdr:rowOff>28350</xdr:rowOff>
    </xdr:from>
    <xdr:to>
      <xdr:col>0</xdr:col>
      <xdr:colOff>851958</xdr:colOff>
      <xdr:row>207</xdr:row>
      <xdr:rowOff>41956</xdr:rowOff>
    </xdr:to>
    <xdr:sp macro="" textlink="">
      <xdr:nvSpPr>
        <xdr:cNvPr id="63" name="Flecha: cheurón 6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79842ED-03EA-4499-8D04-002D23D098CA}"/>
            </a:ext>
          </a:extLst>
        </xdr:cNvPr>
        <xdr:cNvSpPr/>
      </xdr:nvSpPr>
      <xdr:spPr>
        <a:xfrm>
          <a:off x="137583" y="39726433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706478</xdr:colOff>
      <xdr:row>200</xdr:row>
      <xdr:rowOff>148167</xdr:rowOff>
    </xdr:from>
    <xdr:to>
      <xdr:col>13</xdr:col>
      <xdr:colOff>137391</xdr:colOff>
      <xdr:row>207</xdr:row>
      <xdr:rowOff>74275</xdr:rowOff>
    </xdr:to>
    <xdr:sp macro="" textlink="">
      <xdr:nvSpPr>
        <xdr:cNvPr id="64" name="Flecha: cheurón 6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6F9DEE-C333-461C-90C3-5D46566F37D5}"/>
            </a:ext>
          </a:extLst>
        </xdr:cNvPr>
        <xdr:cNvSpPr/>
      </xdr:nvSpPr>
      <xdr:spPr>
        <a:xfrm rot="10800000">
          <a:off x="17967895" y="39655750"/>
          <a:ext cx="658579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52917</xdr:colOff>
      <xdr:row>235</xdr:row>
      <xdr:rowOff>155350</xdr:rowOff>
    </xdr:from>
    <xdr:to>
      <xdr:col>0</xdr:col>
      <xdr:colOff>767292</xdr:colOff>
      <xdr:row>241</xdr:row>
      <xdr:rowOff>168956</xdr:rowOff>
    </xdr:to>
    <xdr:sp macro="" textlink="">
      <xdr:nvSpPr>
        <xdr:cNvPr id="65" name="Flecha: cheurón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4ACC77C-1241-4AE9-B4CB-C202BEDC5D5A}"/>
            </a:ext>
          </a:extLst>
        </xdr:cNvPr>
        <xdr:cNvSpPr/>
      </xdr:nvSpPr>
      <xdr:spPr>
        <a:xfrm>
          <a:off x="52917" y="46330433"/>
          <a:ext cx="714375" cy="1156606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621812</xdr:colOff>
      <xdr:row>235</xdr:row>
      <xdr:rowOff>84667</xdr:rowOff>
    </xdr:from>
    <xdr:to>
      <xdr:col>13</xdr:col>
      <xdr:colOff>52725</xdr:colOff>
      <xdr:row>242</xdr:row>
      <xdr:rowOff>10775</xdr:rowOff>
    </xdr:to>
    <xdr:sp macro="" textlink="">
      <xdr:nvSpPr>
        <xdr:cNvPr id="66" name="Flecha: cheurón 6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C29350-5A68-4AD0-B1F9-9339F58D7209}"/>
            </a:ext>
          </a:extLst>
        </xdr:cNvPr>
        <xdr:cNvSpPr/>
      </xdr:nvSpPr>
      <xdr:spPr>
        <a:xfrm rot="10800000">
          <a:off x="17883229" y="46259750"/>
          <a:ext cx="658579" cy="1259608"/>
        </a:xfrm>
        <a:prstGeom prst="chevron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9763E4-8AB3-458E-A369-3D1A17DA9F92}" name="Tabla1" displayName="Tabla1" ref="H18:R35" totalsRowShown="0" headerRowDxfId="15" dataDxfId="13" headerRowBorderDxfId="14" tableBorderDxfId="12" totalsRowBorderDxfId="11">
  <autoFilter ref="H18:R35" xr:uid="{1A8588EF-03A0-4AB2-89A2-FE4FFA192199}"/>
  <tableColumns count="11">
    <tableColumn id="1" xr3:uid="{9344BEE6-5243-439A-9627-DCA450B262E2}" name="Rubro" dataDxfId="10"/>
    <tableColumn id="2" xr3:uid="{33C19127-B23F-4AD4-82FC-F6F98A29748A}" name="1" dataDxfId="9" dataCellStyle="Moneda 2"/>
    <tableColumn id="3" xr3:uid="{2DDA4517-D6DD-412A-89D8-9CE5E431CB1A}" name="2" dataDxfId="8"/>
    <tableColumn id="4" xr3:uid="{A61DAACE-BB54-4383-8886-4A917C95E0AF}" name="3" dataDxfId="7"/>
    <tableColumn id="5" xr3:uid="{C25172F3-1FEF-4295-90E6-BFBE756AA972}" name="4" dataDxfId="6"/>
    <tableColumn id="6" xr3:uid="{0E24EF05-EBDD-4A90-8AD9-3262C8F09E30}" name="5" dataDxfId="5"/>
    <tableColumn id="7" xr3:uid="{5CC9DD45-D89A-4887-BE85-8AFE3B44834D}" name="6" dataDxfId="4"/>
    <tableColumn id="8" xr3:uid="{E627695F-C6CD-429E-91E8-AA91C8D1548D}" name="7" dataDxfId="3"/>
    <tableColumn id="9" xr3:uid="{47006DF8-F79D-4CCB-9500-EDA5CA012B3E}" name="8" dataDxfId="2"/>
    <tableColumn id="10" xr3:uid="{EED95C6B-AE82-4573-BE7A-2058AE37C6CE}" name="9" dataDxfId="1"/>
    <tableColumn id="11" xr3:uid="{64B55F3C-408E-403C-9594-891A5A35B910}" name="10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D94E-2177-48D2-B4FC-AC3E865E68F0}">
  <dimension ref="A1:AH1689"/>
  <sheetViews>
    <sheetView zoomScale="70" zoomScaleNormal="70" workbookViewId="0">
      <selection activeCell="AH1" sqref="AH1:AH1048576"/>
    </sheetView>
  </sheetViews>
  <sheetFormatPr baseColWidth="10" defaultRowHeight="15" x14ac:dyDescent="0.25"/>
  <cols>
    <col min="1" max="1" width="11.42578125" style="19"/>
    <col min="4" max="4" width="8.28515625" customWidth="1"/>
    <col min="26" max="34" width="11.42578125" style="19"/>
  </cols>
  <sheetData>
    <row r="1" spans="2:25" x14ac:dyDescent="0.25"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2:25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2:25" ht="15" customHeight="1" x14ac:dyDescent="0.25">
      <c r="B3" s="19"/>
      <c r="C3" s="19"/>
      <c r="D3" s="19"/>
      <c r="E3" s="163" t="s">
        <v>166</v>
      </c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9"/>
      <c r="S3" s="19"/>
      <c r="T3" s="19"/>
      <c r="U3" s="19"/>
      <c r="V3" s="19"/>
      <c r="W3" s="19"/>
      <c r="X3" s="19"/>
      <c r="Y3" s="19"/>
    </row>
    <row r="4" spans="2:25" ht="15" customHeight="1" x14ac:dyDescent="0.25">
      <c r="B4" s="19"/>
      <c r="C4" s="19"/>
      <c r="D4" s="19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9"/>
      <c r="S4" s="19"/>
      <c r="T4" s="19"/>
      <c r="U4" s="19"/>
      <c r="V4" s="19"/>
      <c r="W4" s="19"/>
      <c r="X4" s="19"/>
      <c r="Y4" s="19"/>
    </row>
    <row r="5" spans="2:25" ht="15" customHeight="1" x14ac:dyDescent="0.25">
      <c r="B5" s="19"/>
      <c r="C5" s="19"/>
      <c r="D5" s="19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9"/>
      <c r="S5" s="19"/>
      <c r="T5" s="19"/>
      <c r="U5" s="19"/>
      <c r="V5" s="19"/>
      <c r="W5" s="19"/>
      <c r="X5" s="19"/>
      <c r="Y5" s="19"/>
    </row>
    <row r="6" spans="2:25" ht="25.5" x14ac:dyDescent="0.35">
      <c r="B6" s="19"/>
      <c r="C6" s="19"/>
      <c r="D6" s="19"/>
      <c r="E6" s="163" t="s">
        <v>167</v>
      </c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9"/>
      <c r="S6" s="19"/>
      <c r="T6" s="19"/>
      <c r="U6" s="19"/>
      <c r="V6" s="19"/>
      <c r="W6" s="19"/>
      <c r="X6" s="19"/>
      <c r="Y6" s="19"/>
    </row>
    <row r="7" spans="2:25" ht="25.5" x14ac:dyDescent="0.35">
      <c r="B7" s="19"/>
      <c r="C7" s="19"/>
      <c r="D7" s="19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9"/>
      <c r="S7" s="19"/>
      <c r="T7" s="19"/>
      <c r="U7" s="19"/>
      <c r="V7" s="19"/>
      <c r="W7" s="19"/>
      <c r="X7" s="19"/>
      <c r="Y7" s="19"/>
    </row>
    <row r="8" spans="2:25" ht="26.25" x14ac:dyDescent="0.35">
      <c r="B8" s="19"/>
      <c r="C8" s="19"/>
      <c r="D8" s="19"/>
      <c r="E8" s="165" t="s">
        <v>180</v>
      </c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9"/>
      <c r="S8" s="19"/>
      <c r="T8" s="19"/>
      <c r="U8" s="19"/>
      <c r="V8" s="19"/>
      <c r="W8" s="19"/>
      <c r="X8" s="19"/>
      <c r="Y8" s="19"/>
    </row>
    <row r="9" spans="2:25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2:25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2:25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2:25" ht="26.25" x14ac:dyDescent="0.35">
      <c r="B12" s="19"/>
      <c r="C12" s="19"/>
      <c r="D12" s="19"/>
      <c r="E12" s="163" t="s">
        <v>168</v>
      </c>
      <c r="F12" s="163"/>
      <c r="G12" s="164" t="s">
        <v>169</v>
      </c>
      <c r="H12" s="164"/>
      <c r="I12" s="164"/>
      <c r="J12" s="164"/>
      <c r="K12" s="164"/>
      <c r="L12" s="164"/>
      <c r="M12" s="164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2:25" ht="26.25" x14ac:dyDescent="0.35">
      <c r="B13" s="19"/>
      <c r="C13" s="19"/>
      <c r="D13" s="19"/>
      <c r="E13" s="20"/>
      <c r="F13" s="21"/>
      <c r="G13" s="164" t="s">
        <v>170</v>
      </c>
      <c r="H13" s="164"/>
      <c r="I13" s="164"/>
      <c r="J13" s="164"/>
      <c r="K13" s="164"/>
      <c r="L13" s="164"/>
      <c r="M13" s="164"/>
      <c r="N13" s="18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2:25" ht="25.5" x14ac:dyDescent="0.35">
      <c r="B14" s="19"/>
      <c r="C14" s="19"/>
      <c r="D14" s="19"/>
      <c r="E14" s="20"/>
      <c r="F14" s="21"/>
      <c r="G14" s="21"/>
      <c r="H14" s="21"/>
      <c r="I14" s="21"/>
      <c r="J14" s="21"/>
      <c r="K14" s="21"/>
      <c r="L14" s="21"/>
      <c r="M14" s="21"/>
      <c r="N14" s="18"/>
      <c r="O14" s="19"/>
      <c r="P14" s="19"/>
      <c r="R14" s="19"/>
      <c r="S14" s="19"/>
      <c r="T14" s="19"/>
      <c r="U14" s="19"/>
      <c r="V14" s="19"/>
      <c r="W14" s="19"/>
      <c r="X14" s="19"/>
      <c r="Y14" s="19"/>
    </row>
    <row r="15" spans="2:25" ht="26.25" x14ac:dyDescent="0.35">
      <c r="B15" s="19"/>
      <c r="C15" s="19"/>
      <c r="D15" s="19"/>
      <c r="E15" s="163" t="s">
        <v>171</v>
      </c>
      <c r="F15" s="163"/>
      <c r="G15" s="164" t="s">
        <v>172</v>
      </c>
      <c r="H15" s="164"/>
      <c r="I15" s="164"/>
      <c r="J15" s="164"/>
      <c r="K15" s="164"/>
      <c r="L15" s="164"/>
      <c r="M15" s="164"/>
      <c r="N15" s="18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2:25" ht="25.5" x14ac:dyDescent="0.35">
      <c r="B16" s="19"/>
      <c r="C16" s="19"/>
      <c r="D16" s="19"/>
      <c r="E16" s="20"/>
      <c r="F16" s="20"/>
      <c r="G16" s="21"/>
      <c r="H16" s="21"/>
      <c r="I16" s="21"/>
      <c r="J16" s="21"/>
      <c r="K16" s="21"/>
      <c r="L16" s="21"/>
      <c r="M16" s="21"/>
      <c r="N16" s="18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26.25" x14ac:dyDescent="0.35">
      <c r="B17" s="19"/>
      <c r="C17" s="19"/>
      <c r="D17" s="19"/>
      <c r="E17" s="163" t="s">
        <v>173</v>
      </c>
      <c r="F17" s="163"/>
      <c r="G17" s="164" t="s">
        <v>174</v>
      </c>
      <c r="H17" s="164"/>
      <c r="I17" s="164"/>
      <c r="J17" s="164"/>
      <c r="K17" s="164"/>
      <c r="L17" s="164"/>
      <c r="M17" s="164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26.25" x14ac:dyDescent="0.35">
      <c r="B18" s="19"/>
      <c r="C18" s="19"/>
      <c r="D18" s="19"/>
      <c r="E18" s="163" t="s">
        <v>175</v>
      </c>
      <c r="F18" s="163"/>
      <c r="G18" s="164" t="s">
        <v>176</v>
      </c>
      <c r="H18" s="164"/>
      <c r="I18" s="164"/>
      <c r="J18" s="164"/>
      <c r="K18" s="164"/>
      <c r="L18" s="164"/>
      <c r="M18" s="164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19"/>
    </row>
    <row r="21" spans="1:25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19"/>
    </row>
    <row r="22" spans="1:25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19"/>
    </row>
    <row r="23" spans="1:25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19"/>
    </row>
    <row r="24" spans="1:25" x14ac:dyDescent="0.25">
      <c r="A24" s="23"/>
      <c r="B24" s="23"/>
      <c r="C24" s="23"/>
      <c r="D24" s="23"/>
      <c r="E24" s="24"/>
      <c r="F24" s="24"/>
      <c r="G24" s="23"/>
      <c r="H24" s="24"/>
      <c r="I24" s="24"/>
      <c r="J24" s="23"/>
      <c r="K24" s="24"/>
      <c r="L24" s="23"/>
      <c r="M24" s="23"/>
      <c r="N24" s="24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19"/>
    </row>
    <row r="25" spans="1:25" x14ac:dyDescent="0.25">
      <c r="A25" s="23"/>
      <c r="B25" s="24"/>
      <c r="C25" s="24"/>
      <c r="D25" s="23"/>
      <c r="E25" s="24"/>
      <c r="F25" s="24"/>
      <c r="G25" s="23"/>
      <c r="H25" s="24" t="s">
        <v>178</v>
      </c>
      <c r="I25" s="24"/>
      <c r="J25" s="23"/>
      <c r="K25" s="24" t="s">
        <v>177</v>
      </c>
      <c r="L25" s="24"/>
      <c r="M25" s="23"/>
      <c r="N25" s="24" t="s">
        <v>39</v>
      </c>
      <c r="O25" s="23"/>
      <c r="P25" s="23"/>
      <c r="Q25" s="24" t="s">
        <v>179</v>
      </c>
      <c r="R25" s="23"/>
      <c r="S25" s="24"/>
      <c r="T25" s="23"/>
      <c r="U25" s="23"/>
      <c r="V25" s="24"/>
      <c r="W25" s="24"/>
      <c r="X25" s="23"/>
      <c r="Y25" s="19"/>
    </row>
    <row r="26" spans="1:25" x14ac:dyDescent="0.25">
      <c r="A26" s="23"/>
      <c r="B26" s="23"/>
      <c r="C26" s="24"/>
      <c r="D26" s="24"/>
      <c r="E26" s="24"/>
      <c r="F26" s="24"/>
      <c r="G26" s="23"/>
      <c r="H26" s="24"/>
      <c r="I26" s="24"/>
      <c r="J26" s="23"/>
      <c r="K26" s="24"/>
      <c r="L26" s="24"/>
      <c r="M26" s="23"/>
      <c r="N26" s="24"/>
      <c r="O26" s="23"/>
      <c r="P26" s="23"/>
      <c r="Q26" s="24"/>
      <c r="R26" s="23"/>
      <c r="S26" s="24"/>
      <c r="T26" s="24"/>
      <c r="U26" s="23"/>
      <c r="V26" s="23"/>
      <c r="W26" s="24"/>
      <c r="X26" s="24"/>
      <c r="Y26" s="19"/>
    </row>
    <row r="27" spans="1:25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x14ac:dyDescent="0.2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x14ac:dyDescent="0.2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2:25" x14ac:dyDescent="0.2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2:25" x14ac:dyDescent="0.2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2:25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2:25" x14ac:dyDescent="0.25"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</row>
    <row r="37" spans="2:25" x14ac:dyDescent="0.25"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</row>
    <row r="38" spans="2:25" x14ac:dyDescent="0.25"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</row>
    <row r="39" spans="2:25" x14ac:dyDescent="0.25"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</row>
    <row r="40" spans="2:25" x14ac:dyDescent="0.25"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</row>
    <row r="41" spans="2:25" x14ac:dyDescent="0.25"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</row>
    <row r="42" spans="2:25" x14ac:dyDescent="0.25"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</row>
    <row r="43" spans="2:25" x14ac:dyDescent="0.25"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</row>
    <row r="44" spans="2:25" x14ac:dyDescent="0.25"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</row>
    <row r="45" spans="2:25" x14ac:dyDescent="0.25"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</row>
    <row r="46" spans="2:25" x14ac:dyDescent="0.25"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</row>
    <row r="47" spans="2:25" x14ac:dyDescent="0.25"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</row>
    <row r="48" spans="2:25" x14ac:dyDescent="0.25"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</row>
    <row r="49" spans="2:25" x14ac:dyDescent="0.25"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</row>
    <row r="50" spans="2:25" x14ac:dyDescent="0.25"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</row>
    <row r="51" spans="2:25" x14ac:dyDescent="0.25"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</row>
    <row r="52" spans="2:25" x14ac:dyDescent="0.25"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</row>
    <row r="53" spans="2:25" x14ac:dyDescent="0.25"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</row>
    <row r="54" spans="2:25" x14ac:dyDescent="0.25"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</row>
    <row r="55" spans="2:25" x14ac:dyDescent="0.25"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</row>
    <row r="56" spans="2:25" x14ac:dyDescent="0.25"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</row>
    <row r="57" spans="2:25" x14ac:dyDescent="0.25"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</row>
    <row r="58" spans="2:25" x14ac:dyDescent="0.25"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</row>
    <row r="59" spans="2:25" x14ac:dyDescent="0.25"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</row>
    <row r="60" spans="2:25" x14ac:dyDescent="0.25"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</row>
    <row r="61" spans="2:25" x14ac:dyDescent="0.25"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</row>
    <row r="62" spans="2:25" x14ac:dyDescent="0.25"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</row>
    <row r="63" spans="2:25" x14ac:dyDescent="0.25"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</row>
    <row r="64" spans="2:25" x14ac:dyDescent="0.25"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</row>
    <row r="65" spans="2:25" x14ac:dyDescent="0.25"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</row>
    <row r="66" spans="2:25" x14ac:dyDescent="0.25"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</row>
    <row r="67" spans="2:25" x14ac:dyDescent="0.25"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</row>
    <row r="68" spans="2:25" x14ac:dyDescent="0.25"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</row>
    <row r="69" spans="2:25" x14ac:dyDescent="0.25"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</row>
    <row r="70" spans="2:25" x14ac:dyDescent="0.25"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</row>
    <row r="71" spans="2:25" x14ac:dyDescent="0.25"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</row>
    <row r="72" spans="2:25" x14ac:dyDescent="0.25"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</row>
    <row r="73" spans="2:25" x14ac:dyDescent="0.25"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</row>
    <row r="74" spans="2:25" x14ac:dyDescent="0.25"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</row>
    <row r="75" spans="2:25" x14ac:dyDescent="0.25"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</row>
    <row r="76" spans="2:25" x14ac:dyDescent="0.25"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</row>
    <row r="77" spans="2:25" x14ac:dyDescent="0.25"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</row>
    <row r="78" spans="2:25" x14ac:dyDescent="0.25"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</row>
    <row r="79" spans="2:25" x14ac:dyDescent="0.25"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</row>
    <row r="80" spans="2:25" x14ac:dyDescent="0.25"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</row>
    <row r="81" spans="2:25" x14ac:dyDescent="0.25"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</row>
    <row r="82" spans="2:25" x14ac:dyDescent="0.25"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</row>
    <row r="83" spans="2:25" x14ac:dyDescent="0.25"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</row>
    <row r="84" spans="2:25" x14ac:dyDescent="0.25"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</row>
    <row r="85" spans="2:25" x14ac:dyDescent="0.25"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</row>
    <row r="86" spans="2:25" x14ac:dyDescent="0.25"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</row>
    <row r="87" spans="2:25" x14ac:dyDescent="0.25"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</row>
    <row r="88" spans="2:25" x14ac:dyDescent="0.25"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</row>
    <row r="89" spans="2:25" x14ac:dyDescent="0.25"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</row>
    <row r="90" spans="2:25" x14ac:dyDescent="0.25"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</row>
    <row r="91" spans="2:25" x14ac:dyDescent="0.25"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</row>
    <row r="92" spans="2:25" x14ac:dyDescent="0.25"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</row>
    <row r="93" spans="2:25" x14ac:dyDescent="0.25"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</row>
    <row r="94" spans="2:25" x14ac:dyDescent="0.25"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</row>
    <row r="95" spans="2:25" x14ac:dyDescent="0.25"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</row>
    <row r="96" spans="2:25" x14ac:dyDescent="0.25"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</row>
    <row r="97" spans="2:25" x14ac:dyDescent="0.25"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</row>
    <row r="98" spans="2:25" x14ac:dyDescent="0.25"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</row>
    <row r="99" spans="2:25" x14ac:dyDescent="0.25"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</row>
    <row r="100" spans="2:25" x14ac:dyDescent="0.25"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</row>
    <row r="101" spans="2:25" x14ac:dyDescent="0.25"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</row>
    <row r="102" spans="2:25" x14ac:dyDescent="0.25"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</row>
    <row r="103" spans="2:25" x14ac:dyDescent="0.25"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</row>
    <row r="104" spans="2:25" x14ac:dyDescent="0.25"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</row>
    <row r="105" spans="2:25" x14ac:dyDescent="0.25"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</row>
    <row r="106" spans="2:25" x14ac:dyDescent="0.25"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</row>
    <row r="107" spans="2:25" x14ac:dyDescent="0.25"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</row>
    <row r="108" spans="2:25" x14ac:dyDescent="0.25"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</row>
    <row r="109" spans="2:25" x14ac:dyDescent="0.25"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</row>
    <row r="110" spans="2:25" x14ac:dyDescent="0.25"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</row>
    <row r="111" spans="2:25" x14ac:dyDescent="0.25"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</row>
    <row r="112" spans="2:25" x14ac:dyDescent="0.25"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</row>
    <row r="113" spans="2:25" x14ac:dyDescent="0.25"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</row>
    <row r="114" spans="2:25" x14ac:dyDescent="0.25"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</row>
    <row r="115" spans="2:25" x14ac:dyDescent="0.25"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</row>
    <row r="116" spans="2:25" x14ac:dyDescent="0.25"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</row>
    <row r="117" spans="2:25" x14ac:dyDescent="0.25"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</row>
    <row r="118" spans="2:25" x14ac:dyDescent="0.25"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</row>
    <row r="119" spans="2:25" x14ac:dyDescent="0.25"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</row>
    <row r="120" spans="2:25" x14ac:dyDescent="0.25"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</row>
    <row r="121" spans="2:25" x14ac:dyDescent="0.25"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</row>
    <row r="122" spans="2:25" x14ac:dyDescent="0.25"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</row>
    <row r="123" spans="2:25" x14ac:dyDescent="0.25"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</row>
    <row r="124" spans="2:25" x14ac:dyDescent="0.25"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</row>
    <row r="125" spans="2:25" x14ac:dyDescent="0.25"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</row>
    <row r="126" spans="2:25" x14ac:dyDescent="0.25"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</row>
    <row r="127" spans="2:25" x14ac:dyDescent="0.25"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</row>
    <row r="128" spans="2:25" x14ac:dyDescent="0.25"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</row>
    <row r="129" spans="2:25" x14ac:dyDescent="0.25"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</row>
    <row r="130" spans="2:25" x14ac:dyDescent="0.25"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</row>
    <row r="131" spans="2:25" x14ac:dyDescent="0.25"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</row>
    <row r="132" spans="2:25" x14ac:dyDescent="0.25"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</row>
    <row r="133" spans="2:25" x14ac:dyDescent="0.25"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</row>
    <row r="134" spans="2:25" x14ac:dyDescent="0.25"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</row>
    <row r="135" spans="2:25" x14ac:dyDescent="0.25"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</row>
    <row r="136" spans="2:25" x14ac:dyDescent="0.25"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</row>
    <row r="137" spans="2:25" x14ac:dyDescent="0.25"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</row>
    <row r="138" spans="2:25" x14ac:dyDescent="0.25"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</row>
    <row r="139" spans="2:25" x14ac:dyDescent="0.25"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</row>
    <row r="140" spans="2:25" x14ac:dyDescent="0.25"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</row>
    <row r="141" spans="2:25" x14ac:dyDescent="0.25"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</row>
    <row r="142" spans="2:25" x14ac:dyDescent="0.25"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</row>
    <row r="143" spans="2:25" x14ac:dyDescent="0.25"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</row>
    <row r="144" spans="2:25" x14ac:dyDescent="0.25"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</row>
    <row r="145" spans="2:25" x14ac:dyDescent="0.25"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</row>
    <row r="146" spans="2:25" x14ac:dyDescent="0.25"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</row>
    <row r="147" spans="2:25" x14ac:dyDescent="0.25"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</row>
    <row r="148" spans="2:25" x14ac:dyDescent="0.25"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</row>
    <row r="149" spans="2:25" x14ac:dyDescent="0.25"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</row>
    <row r="150" spans="2:25" x14ac:dyDescent="0.25"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</row>
    <row r="151" spans="2:25" x14ac:dyDescent="0.25"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</row>
    <row r="152" spans="2:25" x14ac:dyDescent="0.25"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</row>
    <row r="153" spans="2:25" x14ac:dyDescent="0.25"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</row>
    <row r="154" spans="2:25" x14ac:dyDescent="0.25"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</row>
    <row r="155" spans="2:25" x14ac:dyDescent="0.25"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</row>
    <row r="156" spans="2:25" x14ac:dyDescent="0.25"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</row>
    <row r="157" spans="2:25" x14ac:dyDescent="0.25"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</row>
    <row r="158" spans="2:25" x14ac:dyDescent="0.25"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</row>
    <row r="159" spans="2:25" x14ac:dyDescent="0.25"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</row>
    <row r="160" spans="2:25" x14ac:dyDescent="0.25"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</row>
    <row r="161" spans="2:25" x14ac:dyDescent="0.25"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</row>
    <row r="162" spans="2:25" x14ac:dyDescent="0.25"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</row>
    <row r="163" spans="2:25" x14ac:dyDescent="0.25"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</row>
    <row r="164" spans="2:25" x14ac:dyDescent="0.25"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</row>
    <row r="165" spans="2:25" x14ac:dyDescent="0.25"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</row>
    <row r="166" spans="2:25" x14ac:dyDescent="0.25"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</row>
    <row r="167" spans="2:25" x14ac:dyDescent="0.25"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</row>
    <row r="168" spans="2:25" x14ac:dyDescent="0.25"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</row>
    <row r="169" spans="2:25" x14ac:dyDescent="0.25"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</row>
    <row r="170" spans="2:25" x14ac:dyDescent="0.25"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</row>
    <row r="171" spans="2:25" x14ac:dyDescent="0.25"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</row>
    <row r="172" spans="2:25" x14ac:dyDescent="0.25"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</row>
    <row r="173" spans="2:25" x14ac:dyDescent="0.25"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</row>
    <row r="174" spans="2:25" x14ac:dyDescent="0.25"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</row>
    <row r="175" spans="2:25" x14ac:dyDescent="0.25"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</row>
    <row r="176" spans="2:25" x14ac:dyDescent="0.25"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</row>
    <row r="177" spans="2:25" x14ac:dyDescent="0.25"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</row>
    <row r="178" spans="2:25" x14ac:dyDescent="0.25"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</row>
    <row r="179" spans="2:25" x14ac:dyDescent="0.25"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</row>
    <row r="180" spans="2:25" x14ac:dyDescent="0.25"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</row>
    <row r="181" spans="2:25" x14ac:dyDescent="0.25"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</row>
    <row r="182" spans="2:25" x14ac:dyDescent="0.25"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</row>
    <row r="183" spans="2:25" x14ac:dyDescent="0.25"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</row>
    <row r="184" spans="2:25" x14ac:dyDescent="0.25"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</row>
    <row r="185" spans="2:25" x14ac:dyDescent="0.25"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</row>
    <row r="186" spans="2:25" x14ac:dyDescent="0.25"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</row>
    <row r="187" spans="2:25" x14ac:dyDescent="0.25"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</row>
    <row r="188" spans="2:25" x14ac:dyDescent="0.25"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</row>
    <row r="189" spans="2:25" x14ac:dyDescent="0.25"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</row>
    <row r="190" spans="2:25" x14ac:dyDescent="0.25"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</row>
    <row r="191" spans="2:25" x14ac:dyDescent="0.25"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</row>
    <row r="192" spans="2:25" x14ac:dyDescent="0.25"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</row>
    <row r="193" spans="2:25" x14ac:dyDescent="0.25"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</row>
    <row r="194" spans="2:25" x14ac:dyDescent="0.25"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</row>
    <row r="195" spans="2:25" x14ac:dyDescent="0.25"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</row>
    <row r="196" spans="2:25" x14ac:dyDescent="0.25"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</row>
    <row r="197" spans="2:25" x14ac:dyDescent="0.25"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</row>
    <row r="198" spans="2:25" x14ac:dyDescent="0.25"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</row>
    <row r="199" spans="2:25" x14ac:dyDescent="0.25"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</row>
    <row r="200" spans="2:25" x14ac:dyDescent="0.25"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</row>
    <row r="201" spans="2:25" x14ac:dyDescent="0.25"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</row>
    <row r="202" spans="2:25" x14ac:dyDescent="0.25"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</row>
    <row r="203" spans="2:25" x14ac:dyDescent="0.25"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</row>
    <row r="204" spans="2:25" x14ac:dyDescent="0.25"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</row>
    <row r="205" spans="2:25" x14ac:dyDescent="0.25"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</row>
    <row r="206" spans="2:25" x14ac:dyDescent="0.25"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</row>
    <row r="207" spans="2:25" x14ac:dyDescent="0.25"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</row>
    <row r="208" spans="2:25" x14ac:dyDescent="0.25"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</row>
    <row r="209" spans="2:25" x14ac:dyDescent="0.25"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</row>
    <row r="210" spans="2:25" x14ac:dyDescent="0.25"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</row>
    <row r="211" spans="2:25" x14ac:dyDescent="0.25"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</row>
    <row r="212" spans="2:25" x14ac:dyDescent="0.25"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</row>
    <row r="213" spans="2:25" x14ac:dyDescent="0.25"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</row>
    <row r="214" spans="2:25" x14ac:dyDescent="0.25"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</row>
    <row r="215" spans="2:25" x14ac:dyDescent="0.25"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</row>
    <row r="216" spans="2:25" x14ac:dyDescent="0.25"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</row>
    <row r="217" spans="2:25" x14ac:dyDescent="0.25"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</row>
    <row r="218" spans="2:25" x14ac:dyDescent="0.25"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</row>
    <row r="219" spans="2:25" x14ac:dyDescent="0.25"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</row>
    <row r="220" spans="2:25" x14ac:dyDescent="0.25"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</row>
    <row r="221" spans="2:25" x14ac:dyDescent="0.25"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</row>
    <row r="222" spans="2:25" x14ac:dyDescent="0.25"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</row>
    <row r="223" spans="2:25" x14ac:dyDescent="0.25"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</row>
    <row r="224" spans="2:25" x14ac:dyDescent="0.25"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</row>
    <row r="225" spans="2:25" x14ac:dyDescent="0.25"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</row>
    <row r="226" spans="2:25" x14ac:dyDescent="0.25"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</row>
    <row r="227" spans="2:25" x14ac:dyDescent="0.25"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</row>
    <row r="228" spans="2:25" x14ac:dyDescent="0.25"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</row>
    <row r="229" spans="2:25" x14ac:dyDescent="0.25"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</row>
    <row r="230" spans="2:25" x14ac:dyDescent="0.25"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</row>
    <row r="231" spans="2:25" x14ac:dyDescent="0.25"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</row>
    <row r="232" spans="2:25" x14ac:dyDescent="0.25"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</row>
    <row r="233" spans="2:25" x14ac:dyDescent="0.25"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</row>
    <row r="234" spans="2:25" x14ac:dyDescent="0.25"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</row>
    <row r="235" spans="2:25" x14ac:dyDescent="0.25"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</row>
    <row r="236" spans="2:25" x14ac:dyDescent="0.25"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</row>
    <row r="237" spans="2:25" x14ac:dyDescent="0.25"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</row>
    <row r="238" spans="2:25" x14ac:dyDescent="0.25"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</row>
    <row r="239" spans="2:25" x14ac:dyDescent="0.25"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</row>
    <row r="240" spans="2:25" x14ac:dyDescent="0.25"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</row>
    <row r="241" spans="2:25" x14ac:dyDescent="0.25"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</row>
    <row r="242" spans="2:25" x14ac:dyDescent="0.25"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</row>
    <row r="243" spans="2:25" x14ac:dyDescent="0.25"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</row>
    <row r="244" spans="2:25" x14ac:dyDescent="0.25"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</row>
    <row r="245" spans="2:25" x14ac:dyDescent="0.25"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</row>
    <row r="246" spans="2:25" x14ac:dyDescent="0.25"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</row>
    <row r="247" spans="2:25" x14ac:dyDescent="0.25"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</row>
    <row r="248" spans="2:25" x14ac:dyDescent="0.25"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</row>
    <row r="249" spans="2:25" x14ac:dyDescent="0.25"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</row>
    <row r="250" spans="2:25" x14ac:dyDescent="0.25"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</row>
    <row r="251" spans="2:25" x14ac:dyDescent="0.25"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</row>
    <row r="252" spans="2:25" x14ac:dyDescent="0.25"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</row>
    <row r="253" spans="2:25" x14ac:dyDescent="0.25"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</row>
    <row r="254" spans="2:25" x14ac:dyDescent="0.25"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</row>
    <row r="255" spans="2:25" x14ac:dyDescent="0.25"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</row>
    <row r="256" spans="2:25" x14ac:dyDescent="0.25"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</row>
    <row r="257" spans="2:25" x14ac:dyDescent="0.25"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</row>
    <row r="258" spans="2:25" x14ac:dyDescent="0.25"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</row>
    <row r="259" spans="2:25" x14ac:dyDescent="0.25"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</row>
    <row r="260" spans="2:25" x14ac:dyDescent="0.25"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</row>
    <row r="261" spans="2:25" x14ac:dyDescent="0.25"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</row>
    <row r="262" spans="2:25" x14ac:dyDescent="0.25"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</row>
    <row r="263" spans="2:25" x14ac:dyDescent="0.25"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</row>
    <row r="264" spans="2:25" x14ac:dyDescent="0.25"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</row>
    <row r="265" spans="2:25" x14ac:dyDescent="0.25"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</row>
    <row r="266" spans="2:25" x14ac:dyDescent="0.25"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</row>
    <row r="267" spans="2:25" x14ac:dyDescent="0.25"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</row>
    <row r="268" spans="2:25" x14ac:dyDescent="0.25"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</row>
    <row r="269" spans="2:25" x14ac:dyDescent="0.25"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</row>
    <row r="270" spans="2:25" x14ac:dyDescent="0.25"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</row>
    <row r="271" spans="2:25" x14ac:dyDescent="0.25"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</row>
    <row r="272" spans="2:25" x14ac:dyDescent="0.25"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</row>
    <row r="273" spans="2:25" x14ac:dyDescent="0.25"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</row>
    <row r="274" spans="2:25" x14ac:dyDescent="0.25"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</row>
    <row r="275" spans="2:25" x14ac:dyDescent="0.25"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</row>
    <row r="276" spans="2:25" x14ac:dyDescent="0.25"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</row>
    <row r="277" spans="2:25" x14ac:dyDescent="0.25"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</row>
    <row r="278" spans="2:25" x14ac:dyDescent="0.25"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</row>
    <row r="279" spans="2:25" x14ac:dyDescent="0.25"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</row>
    <row r="280" spans="2:25" x14ac:dyDescent="0.25"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</row>
    <row r="281" spans="2:25" x14ac:dyDescent="0.25"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</row>
    <row r="282" spans="2:25" x14ac:dyDescent="0.25"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</row>
    <row r="283" spans="2:25" x14ac:dyDescent="0.25"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</row>
    <row r="284" spans="2:25" x14ac:dyDescent="0.25"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</row>
    <row r="285" spans="2:25" x14ac:dyDescent="0.25"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</row>
    <row r="286" spans="2:25" x14ac:dyDescent="0.25"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</row>
    <row r="287" spans="2:25" x14ac:dyDescent="0.25"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</row>
    <row r="288" spans="2:25" x14ac:dyDescent="0.25"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</row>
    <row r="289" spans="2:25" x14ac:dyDescent="0.25"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</row>
    <row r="290" spans="2:25" x14ac:dyDescent="0.25"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</row>
    <row r="291" spans="2:25" x14ac:dyDescent="0.25"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</row>
    <row r="292" spans="2:25" x14ac:dyDescent="0.25"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</row>
    <row r="293" spans="2:25" x14ac:dyDescent="0.25"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</row>
    <row r="294" spans="2:25" x14ac:dyDescent="0.25"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</row>
    <row r="295" spans="2:25" x14ac:dyDescent="0.25"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</row>
    <row r="296" spans="2:25" x14ac:dyDescent="0.25"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</row>
    <row r="297" spans="2:25" x14ac:dyDescent="0.25"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</row>
    <row r="298" spans="2:25" x14ac:dyDescent="0.25"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</row>
    <row r="299" spans="2:25" x14ac:dyDescent="0.25"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</row>
    <row r="300" spans="2:25" x14ac:dyDescent="0.25"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</row>
    <row r="301" spans="2:25" x14ac:dyDescent="0.25"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</row>
    <row r="302" spans="2:25" x14ac:dyDescent="0.25"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</row>
    <row r="303" spans="2:25" x14ac:dyDescent="0.25"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</row>
    <row r="304" spans="2:25" x14ac:dyDescent="0.25"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</row>
    <row r="305" spans="2:25" x14ac:dyDescent="0.25"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</row>
    <row r="306" spans="2:25" x14ac:dyDescent="0.25"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</row>
    <row r="307" spans="2:25" x14ac:dyDescent="0.25"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</row>
    <row r="308" spans="2:25" x14ac:dyDescent="0.25"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</row>
    <row r="309" spans="2:25" x14ac:dyDescent="0.25"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</row>
    <row r="310" spans="2:25" x14ac:dyDescent="0.25"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</row>
    <row r="311" spans="2:25" x14ac:dyDescent="0.25"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</row>
    <row r="312" spans="2:25" x14ac:dyDescent="0.25"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</row>
    <row r="313" spans="2:25" x14ac:dyDescent="0.25"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</row>
    <row r="314" spans="2:25" x14ac:dyDescent="0.25"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</row>
    <row r="315" spans="2:25" x14ac:dyDescent="0.25"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</row>
    <row r="316" spans="2:25" x14ac:dyDescent="0.25"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</row>
    <row r="317" spans="2:25" x14ac:dyDescent="0.25"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</row>
    <row r="318" spans="2:25" x14ac:dyDescent="0.25"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</row>
    <row r="319" spans="2:25" x14ac:dyDescent="0.25"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</row>
    <row r="320" spans="2:25" x14ac:dyDescent="0.25"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</row>
    <row r="321" spans="2:25" x14ac:dyDescent="0.25"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</row>
    <row r="322" spans="2:25" x14ac:dyDescent="0.25"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</row>
    <row r="323" spans="2:25" x14ac:dyDescent="0.25"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</row>
    <row r="324" spans="2:25" x14ac:dyDescent="0.25"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</row>
    <row r="325" spans="2:25" x14ac:dyDescent="0.25"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</row>
    <row r="326" spans="2:25" x14ac:dyDescent="0.25"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</row>
    <row r="327" spans="2:25" x14ac:dyDescent="0.25"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</row>
    <row r="328" spans="2:25" x14ac:dyDescent="0.25"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</row>
    <row r="329" spans="2:25" x14ac:dyDescent="0.25"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</row>
    <row r="330" spans="2:25" x14ac:dyDescent="0.25"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</row>
    <row r="331" spans="2:25" x14ac:dyDescent="0.25"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</row>
    <row r="332" spans="2:25" x14ac:dyDescent="0.25"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</row>
    <row r="333" spans="2:25" x14ac:dyDescent="0.25"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</row>
    <row r="334" spans="2:25" x14ac:dyDescent="0.25"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</row>
    <row r="335" spans="2:25" x14ac:dyDescent="0.25"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</row>
    <row r="336" spans="2:25" x14ac:dyDescent="0.25"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</row>
    <row r="337" spans="2:25" x14ac:dyDescent="0.25"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</row>
    <row r="338" spans="2:25" x14ac:dyDescent="0.25"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</row>
    <row r="339" spans="2:25" x14ac:dyDescent="0.25"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</row>
    <row r="340" spans="2:25" x14ac:dyDescent="0.25"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</row>
    <row r="341" spans="2:25" x14ac:dyDescent="0.25"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</row>
    <row r="342" spans="2:25" x14ac:dyDescent="0.25"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</row>
    <row r="343" spans="2:25" x14ac:dyDescent="0.25"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</row>
    <row r="344" spans="2:25" x14ac:dyDescent="0.25"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</row>
    <row r="345" spans="2:25" x14ac:dyDescent="0.25"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</row>
    <row r="346" spans="2:25" x14ac:dyDescent="0.25"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</row>
    <row r="347" spans="2:25" x14ac:dyDescent="0.25"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</row>
    <row r="348" spans="2:25" x14ac:dyDescent="0.25"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</row>
    <row r="349" spans="2:25" x14ac:dyDescent="0.25"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</row>
    <row r="350" spans="2:25" x14ac:dyDescent="0.25"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</row>
    <row r="351" spans="2:25" x14ac:dyDescent="0.25"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</row>
    <row r="352" spans="2:25" x14ac:dyDescent="0.25"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</row>
    <row r="353" spans="2:25" x14ac:dyDescent="0.25"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</row>
    <row r="354" spans="2:25" x14ac:dyDescent="0.25"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</row>
    <row r="355" spans="2:25" x14ac:dyDescent="0.25"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</row>
    <row r="356" spans="2:25" x14ac:dyDescent="0.25"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</row>
    <row r="357" spans="2:25" x14ac:dyDescent="0.25"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</row>
    <row r="358" spans="2:25" x14ac:dyDescent="0.25"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</row>
    <row r="359" spans="2:25" x14ac:dyDescent="0.25"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</row>
    <row r="360" spans="2:25" x14ac:dyDescent="0.25"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</row>
    <row r="361" spans="2:25" x14ac:dyDescent="0.25"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</row>
    <row r="362" spans="2:25" x14ac:dyDescent="0.25"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</row>
    <row r="363" spans="2:25" x14ac:dyDescent="0.25"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</row>
    <row r="364" spans="2:25" x14ac:dyDescent="0.25"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</row>
    <row r="365" spans="2:25" x14ac:dyDescent="0.25"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</row>
    <row r="366" spans="2:25" x14ac:dyDescent="0.25"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</row>
    <row r="367" spans="2:25" x14ac:dyDescent="0.25"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</row>
    <row r="368" spans="2:25" x14ac:dyDescent="0.25"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</row>
    <row r="369" spans="2:25" x14ac:dyDescent="0.25"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</row>
    <row r="370" spans="2:25" x14ac:dyDescent="0.25"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</row>
    <row r="371" spans="2:25" x14ac:dyDescent="0.25"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</row>
    <row r="372" spans="2:25" x14ac:dyDescent="0.25"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</row>
    <row r="373" spans="2:25" x14ac:dyDescent="0.25"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</row>
    <row r="374" spans="2:25" x14ac:dyDescent="0.25"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</row>
    <row r="375" spans="2:25" x14ac:dyDescent="0.25"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</row>
    <row r="376" spans="2:25" x14ac:dyDescent="0.25"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</row>
    <row r="377" spans="2:25" x14ac:dyDescent="0.25"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</row>
    <row r="378" spans="2:25" x14ac:dyDescent="0.25"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</row>
    <row r="379" spans="2:25" x14ac:dyDescent="0.25"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</row>
    <row r="380" spans="2:25" x14ac:dyDescent="0.25"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</row>
    <row r="381" spans="2:25" x14ac:dyDescent="0.25"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</row>
    <row r="382" spans="2:25" x14ac:dyDescent="0.25"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</row>
    <row r="383" spans="2:25" x14ac:dyDescent="0.25"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</row>
    <row r="384" spans="2:25" x14ac:dyDescent="0.25"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</row>
    <row r="385" spans="2:25" x14ac:dyDescent="0.25"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</row>
    <row r="386" spans="2:25" x14ac:dyDescent="0.25"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</row>
    <row r="387" spans="2:25" x14ac:dyDescent="0.25"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</row>
    <row r="388" spans="2:25" x14ac:dyDescent="0.25"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</row>
    <row r="389" spans="2:25" x14ac:dyDescent="0.25"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</row>
    <row r="390" spans="2:25" x14ac:dyDescent="0.25"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</row>
    <row r="391" spans="2:25" x14ac:dyDescent="0.25"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</row>
    <row r="392" spans="2:25" x14ac:dyDescent="0.25"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</row>
    <row r="393" spans="2:25" x14ac:dyDescent="0.25"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</row>
    <row r="394" spans="2:25" x14ac:dyDescent="0.25"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</row>
    <row r="395" spans="2:25" x14ac:dyDescent="0.25"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</row>
    <row r="396" spans="2:25" x14ac:dyDescent="0.25"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</row>
    <row r="397" spans="2:25" x14ac:dyDescent="0.25"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</row>
    <row r="398" spans="2:25" x14ac:dyDescent="0.25"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</row>
    <row r="399" spans="2:25" x14ac:dyDescent="0.25"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</row>
    <row r="400" spans="2:25" x14ac:dyDescent="0.25"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</row>
    <row r="401" spans="2:25" x14ac:dyDescent="0.25"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</row>
    <row r="402" spans="2:25" x14ac:dyDescent="0.25"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</row>
    <row r="403" spans="2:25" x14ac:dyDescent="0.25"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</row>
    <row r="404" spans="2:25" x14ac:dyDescent="0.25"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</row>
    <row r="405" spans="2:25" x14ac:dyDescent="0.25"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</row>
    <row r="406" spans="2:25" x14ac:dyDescent="0.25"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</row>
    <row r="407" spans="2:25" x14ac:dyDescent="0.25"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</row>
    <row r="408" spans="2:25" x14ac:dyDescent="0.25"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</row>
    <row r="409" spans="2:25" x14ac:dyDescent="0.25"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</row>
    <row r="410" spans="2:25" x14ac:dyDescent="0.25"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</row>
    <row r="411" spans="2:25" x14ac:dyDescent="0.25"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</row>
    <row r="412" spans="2:25" x14ac:dyDescent="0.25"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</row>
    <row r="413" spans="2:25" x14ac:dyDescent="0.25"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</row>
    <row r="414" spans="2:25" x14ac:dyDescent="0.25"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</row>
    <row r="415" spans="2:25" x14ac:dyDescent="0.25"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</row>
    <row r="416" spans="2:25" x14ac:dyDescent="0.25"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</row>
    <row r="417" spans="2:25" x14ac:dyDescent="0.25"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</row>
    <row r="418" spans="2:25" x14ac:dyDescent="0.25"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</row>
    <row r="419" spans="2:25" x14ac:dyDescent="0.25"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</row>
    <row r="420" spans="2:25" x14ac:dyDescent="0.25"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</row>
    <row r="421" spans="2:25" x14ac:dyDescent="0.25"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</row>
    <row r="422" spans="2:25" x14ac:dyDescent="0.25"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</row>
    <row r="423" spans="2:25" x14ac:dyDescent="0.25"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</row>
    <row r="424" spans="2:25" x14ac:dyDescent="0.25"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</row>
    <row r="425" spans="2:25" x14ac:dyDescent="0.25"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</row>
    <row r="426" spans="2:25" x14ac:dyDescent="0.25"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</row>
    <row r="427" spans="2:25" x14ac:dyDescent="0.25"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</row>
    <row r="428" spans="2:25" x14ac:dyDescent="0.25"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</row>
    <row r="429" spans="2:25" x14ac:dyDescent="0.25"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</row>
    <row r="430" spans="2:25" x14ac:dyDescent="0.25"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</row>
    <row r="431" spans="2:25" x14ac:dyDescent="0.25"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</row>
    <row r="432" spans="2:25" x14ac:dyDescent="0.25"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</row>
    <row r="433" spans="2:25" x14ac:dyDescent="0.25"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</row>
    <row r="434" spans="2:25" x14ac:dyDescent="0.25"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</row>
    <row r="435" spans="2:25" x14ac:dyDescent="0.25"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</row>
    <row r="436" spans="2:25" x14ac:dyDescent="0.25"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</row>
    <row r="437" spans="2:25" x14ac:dyDescent="0.25"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</row>
    <row r="438" spans="2:25" x14ac:dyDescent="0.25"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</row>
    <row r="439" spans="2:25" x14ac:dyDescent="0.25"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</row>
    <row r="440" spans="2:25" x14ac:dyDescent="0.25"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</row>
    <row r="441" spans="2:25" x14ac:dyDescent="0.25"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</row>
    <row r="442" spans="2:25" x14ac:dyDescent="0.25"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</row>
    <row r="443" spans="2:25" x14ac:dyDescent="0.25"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</row>
    <row r="444" spans="2:25" x14ac:dyDescent="0.25"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</row>
    <row r="445" spans="2:25" x14ac:dyDescent="0.25"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</row>
    <row r="446" spans="2:25" x14ac:dyDescent="0.25"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</row>
    <row r="447" spans="2:25" x14ac:dyDescent="0.25"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</row>
    <row r="448" spans="2:25" x14ac:dyDescent="0.25"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</row>
    <row r="449" spans="2:25" x14ac:dyDescent="0.25"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</row>
    <row r="450" spans="2:25" x14ac:dyDescent="0.25"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</row>
    <row r="451" spans="2:25" x14ac:dyDescent="0.25"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</row>
    <row r="452" spans="2:25" x14ac:dyDescent="0.25"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</row>
    <row r="453" spans="2:25" x14ac:dyDescent="0.25"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</row>
    <row r="454" spans="2:25" x14ac:dyDescent="0.25"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</row>
    <row r="455" spans="2:25" x14ac:dyDescent="0.25"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</row>
    <row r="456" spans="2:25" x14ac:dyDescent="0.25"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</row>
    <row r="457" spans="2:25" x14ac:dyDescent="0.25"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</row>
    <row r="458" spans="2:25" x14ac:dyDescent="0.25"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</row>
    <row r="459" spans="2:25" x14ac:dyDescent="0.25"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</row>
    <row r="460" spans="2:25" x14ac:dyDescent="0.25"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</row>
    <row r="461" spans="2:25" x14ac:dyDescent="0.25"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</row>
    <row r="462" spans="2:25" x14ac:dyDescent="0.25"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</row>
    <row r="463" spans="2:25" x14ac:dyDescent="0.25"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</row>
    <row r="464" spans="2:25" x14ac:dyDescent="0.25"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</row>
    <row r="465" spans="2:25" x14ac:dyDescent="0.25"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</row>
    <row r="466" spans="2:25" x14ac:dyDescent="0.25"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</row>
    <row r="467" spans="2:25" x14ac:dyDescent="0.25"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</row>
    <row r="468" spans="2:25" x14ac:dyDescent="0.25"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</row>
    <row r="469" spans="2:25" x14ac:dyDescent="0.25"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</row>
    <row r="470" spans="2:25" x14ac:dyDescent="0.25"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</row>
    <row r="471" spans="2:25" x14ac:dyDescent="0.25"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</row>
    <row r="472" spans="2:25" x14ac:dyDescent="0.25"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</row>
    <row r="473" spans="2:25" x14ac:dyDescent="0.25"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</row>
    <row r="474" spans="2:25" x14ac:dyDescent="0.25"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</row>
    <row r="475" spans="2:25" x14ac:dyDescent="0.25"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</row>
    <row r="476" spans="2:25" x14ac:dyDescent="0.25"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</row>
    <row r="477" spans="2:25" x14ac:dyDescent="0.25"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</row>
    <row r="478" spans="2:25" x14ac:dyDescent="0.25"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</row>
    <row r="479" spans="2:25" x14ac:dyDescent="0.25"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</row>
    <row r="480" spans="2:25" x14ac:dyDescent="0.25"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</row>
    <row r="481" spans="2:25" x14ac:dyDescent="0.25"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</row>
    <row r="482" spans="2:25" x14ac:dyDescent="0.25"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</row>
    <row r="483" spans="2:25" x14ac:dyDescent="0.25"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</row>
    <row r="484" spans="2:25" x14ac:dyDescent="0.25"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</row>
    <row r="485" spans="2:25" x14ac:dyDescent="0.25"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</row>
    <row r="486" spans="2:25" x14ac:dyDescent="0.25"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</row>
    <row r="487" spans="2:25" x14ac:dyDescent="0.25"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</row>
    <row r="488" spans="2:25" x14ac:dyDescent="0.25"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</row>
    <row r="489" spans="2:25" x14ac:dyDescent="0.25"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</row>
    <row r="490" spans="2:25" x14ac:dyDescent="0.25"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</row>
    <row r="491" spans="2:25" x14ac:dyDescent="0.25"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</row>
    <row r="492" spans="2:25" x14ac:dyDescent="0.25"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</row>
    <row r="493" spans="2:25" x14ac:dyDescent="0.25"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</row>
    <row r="494" spans="2:25" x14ac:dyDescent="0.25"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</row>
    <row r="495" spans="2:25" x14ac:dyDescent="0.25"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</row>
    <row r="496" spans="2:25" x14ac:dyDescent="0.25"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</row>
    <row r="497" spans="2:25" x14ac:dyDescent="0.25"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</row>
    <row r="498" spans="2:25" x14ac:dyDescent="0.25"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</row>
    <row r="499" spans="2:25" x14ac:dyDescent="0.25"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</row>
    <row r="500" spans="2:25" x14ac:dyDescent="0.25"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</row>
    <row r="501" spans="2:25" x14ac:dyDescent="0.25"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</row>
    <row r="502" spans="2:25" x14ac:dyDescent="0.25"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</row>
    <row r="503" spans="2:25" x14ac:dyDescent="0.25"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</row>
    <row r="504" spans="2:25" x14ac:dyDescent="0.25"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</row>
    <row r="505" spans="2:25" x14ac:dyDescent="0.25"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</row>
    <row r="506" spans="2:25" x14ac:dyDescent="0.25"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</row>
    <row r="507" spans="2:25" x14ac:dyDescent="0.25"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</row>
    <row r="508" spans="2:25" x14ac:dyDescent="0.25"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</row>
    <row r="509" spans="2:25" x14ac:dyDescent="0.25"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</row>
    <row r="510" spans="2:25" x14ac:dyDescent="0.25"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</row>
    <row r="511" spans="2:25" x14ac:dyDescent="0.25"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</row>
    <row r="512" spans="2:25" x14ac:dyDescent="0.25"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</row>
    <row r="513" spans="2:25" x14ac:dyDescent="0.25"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</row>
    <row r="514" spans="2:25" x14ac:dyDescent="0.25"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</row>
    <row r="515" spans="2:25" x14ac:dyDescent="0.25"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</row>
    <row r="516" spans="2:25" x14ac:dyDescent="0.25"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</row>
    <row r="517" spans="2:25" x14ac:dyDescent="0.25"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</row>
    <row r="518" spans="2:25" x14ac:dyDescent="0.25"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</row>
    <row r="519" spans="2:25" x14ac:dyDescent="0.25"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</row>
    <row r="520" spans="2:25" x14ac:dyDescent="0.25"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</row>
    <row r="521" spans="2:25" x14ac:dyDescent="0.25"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</row>
    <row r="522" spans="2:25" x14ac:dyDescent="0.25"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</row>
    <row r="523" spans="2:25" x14ac:dyDescent="0.25"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</row>
    <row r="524" spans="2:25" x14ac:dyDescent="0.25"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</row>
    <row r="525" spans="2:25" x14ac:dyDescent="0.25"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</row>
    <row r="526" spans="2:25" x14ac:dyDescent="0.25"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</row>
    <row r="527" spans="2:25" x14ac:dyDescent="0.25"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</row>
    <row r="528" spans="2:25" x14ac:dyDescent="0.25"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</row>
    <row r="529" spans="2:25" x14ac:dyDescent="0.25"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</row>
    <row r="530" spans="2:25" x14ac:dyDescent="0.25"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</row>
    <row r="531" spans="2:25" x14ac:dyDescent="0.25"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</row>
    <row r="532" spans="2:25" x14ac:dyDescent="0.25"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</row>
    <row r="533" spans="2:25" x14ac:dyDescent="0.25"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</row>
    <row r="534" spans="2:25" x14ac:dyDescent="0.25"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</row>
    <row r="535" spans="2:25" x14ac:dyDescent="0.25"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</row>
    <row r="536" spans="2:25" x14ac:dyDescent="0.25"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</row>
    <row r="537" spans="2:25" x14ac:dyDescent="0.25"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</row>
    <row r="538" spans="2:25" x14ac:dyDescent="0.25"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</row>
    <row r="539" spans="2:25" x14ac:dyDescent="0.25"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</row>
    <row r="540" spans="2:25" x14ac:dyDescent="0.25"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</row>
    <row r="541" spans="2:25" x14ac:dyDescent="0.25"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</row>
    <row r="542" spans="2:25" x14ac:dyDescent="0.25"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</row>
    <row r="543" spans="2:25" x14ac:dyDescent="0.25"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</row>
    <row r="544" spans="2:25" x14ac:dyDescent="0.25"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</row>
    <row r="545" spans="2:25" x14ac:dyDescent="0.25"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</row>
    <row r="546" spans="2:25" x14ac:dyDescent="0.25"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</row>
    <row r="547" spans="2:25" x14ac:dyDescent="0.25"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</row>
    <row r="548" spans="2:25" x14ac:dyDescent="0.25"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</row>
    <row r="549" spans="2:25" x14ac:dyDescent="0.25"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</row>
    <row r="550" spans="2:25" x14ac:dyDescent="0.25"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</row>
    <row r="551" spans="2:25" x14ac:dyDescent="0.25"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</row>
    <row r="552" spans="2:25" x14ac:dyDescent="0.25"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</row>
    <row r="553" spans="2:25" x14ac:dyDescent="0.25"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</row>
    <row r="554" spans="2:25" x14ac:dyDescent="0.25"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</row>
    <row r="555" spans="2:25" x14ac:dyDescent="0.25"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</row>
    <row r="556" spans="2:25" x14ac:dyDescent="0.25"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</row>
    <row r="557" spans="2:25" x14ac:dyDescent="0.25"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</row>
    <row r="558" spans="2:25" x14ac:dyDescent="0.25"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</row>
    <row r="559" spans="2:25" x14ac:dyDescent="0.25"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</row>
    <row r="560" spans="2:25" x14ac:dyDescent="0.25"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</row>
    <row r="561" spans="2:25" x14ac:dyDescent="0.25"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</row>
    <row r="562" spans="2:25" x14ac:dyDescent="0.25"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</row>
    <row r="563" spans="2:25" x14ac:dyDescent="0.25"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</row>
    <row r="564" spans="2:25" x14ac:dyDescent="0.25"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</row>
    <row r="565" spans="2:25" x14ac:dyDescent="0.25"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</row>
    <row r="566" spans="2:25" x14ac:dyDescent="0.25"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</row>
    <row r="567" spans="2:25" x14ac:dyDescent="0.25"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</row>
    <row r="568" spans="2:25" x14ac:dyDescent="0.25"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</row>
    <row r="569" spans="2:25" x14ac:dyDescent="0.25"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</row>
    <row r="570" spans="2:25" x14ac:dyDescent="0.25"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</row>
    <row r="571" spans="2:25" x14ac:dyDescent="0.25"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</row>
    <row r="572" spans="2:25" x14ac:dyDescent="0.25"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</row>
    <row r="573" spans="2:25" x14ac:dyDescent="0.25"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</row>
    <row r="574" spans="2:25" x14ac:dyDescent="0.25"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</row>
    <row r="575" spans="2:25" x14ac:dyDescent="0.25"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</row>
    <row r="576" spans="2:25" x14ac:dyDescent="0.25"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</row>
    <row r="577" spans="2:25" x14ac:dyDescent="0.25"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</row>
    <row r="578" spans="2:25" x14ac:dyDescent="0.25"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</row>
    <row r="579" spans="2:25" x14ac:dyDescent="0.25"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</row>
    <row r="580" spans="2:25" x14ac:dyDescent="0.25"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</row>
    <row r="581" spans="2:25" x14ac:dyDescent="0.25"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</row>
    <row r="582" spans="2:25" x14ac:dyDescent="0.25"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</row>
    <row r="583" spans="2:25" x14ac:dyDescent="0.25"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</row>
    <row r="584" spans="2:25" x14ac:dyDescent="0.25"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</row>
    <row r="585" spans="2:25" x14ac:dyDescent="0.25"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</row>
    <row r="586" spans="2:25" x14ac:dyDescent="0.25"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</row>
    <row r="587" spans="2:25" x14ac:dyDescent="0.25"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</row>
    <row r="588" spans="2:25" x14ac:dyDescent="0.25"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</row>
    <row r="589" spans="2:25" x14ac:dyDescent="0.25"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</row>
    <row r="590" spans="2:25" x14ac:dyDescent="0.25"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</row>
    <row r="591" spans="2:25" x14ac:dyDescent="0.25"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</row>
    <row r="592" spans="2:25" x14ac:dyDescent="0.25"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</row>
    <row r="593" spans="2:25" x14ac:dyDescent="0.25"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</row>
    <row r="594" spans="2:25" x14ac:dyDescent="0.25"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</row>
    <row r="595" spans="2:25" x14ac:dyDescent="0.25"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</row>
    <row r="596" spans="2:25" x14ac:dyDescent="0.25"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</row>
    <row r="597" spans="2:25" x14ac:dyDescent="0.25"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</row>
    <row r="598" spans="2:25" x14ac:dyDescent="0.25"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</row>
    <row r="599" spans="2:25" x14ac:dyDescent="0.25"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</row>
    <row r="600" spans="2:25" x14ac:dyDescent="0.25"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</row>
    <row r="601" spans="2:25" x14ac:dyDescent="0.25"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</row>
    <row r="602" spans="2:25" x14ac:dyDescent="0.25"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</row>
    <row r="603" spans="2:25" x14ac:dyDescent="0.25"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</row>
    <row r="604" spans="2:25" x14ac:dyDescent="0.25"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</row>
    <row r="605" spans="2:25" x14ac:dyDescent="0.25"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</row>
    <row r="606" spans="2:25" x14ac:dyDescent="0.25"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</row>
    <row r="607" spans="2:25" x14ac:dyDescent="0.25"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</row>
    <row r="608" spans="2:25" x14ac:dyDescent="0.25"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</row>
    <row r="609" spans="2:25" x14ac:dyDescent="0.25"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</row>
    <row r="610" spans="2:25" x14ac:dyDescent="0.25"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</row>
    <row r="611" spans="2:25" x14ac:dyDescent="0.25"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</row>
    <row r="612" spans="2:25" x14ac:dyDescent="0.25"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</row>
    <row r="613" spans="2:25" x14ac:dyDescent="0.25"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</row>
    <row r="614" spans="2:25" x14ac:dyDescent="0.25"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</row>
    <row r="615" spans="2:25" x14ac:dyDescent="0.25"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</row>
    <row r="616" spans="2:25" x14ac:dyDescent="0.25"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</row>
    <row r="617" spans="2:25" x14ac:dyDescent="0.25"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</row>
    <row r="618" spans="2:25" x14ac:dyDescent="0.25"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</row>
    <row r="619" spans="2:25" x14ac:dyDescent="0.25"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</row>
    <row r="620" spans="2:25" x14ac:dyDescent="0.25"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</row>
    <row r="621" spans="2:25" x14ac:dyDescent="0.25"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</row>
    <row r="622" spans="2:25" x14ac:dyDescent="0.25"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</row>
    <row r="623" spans="2:25" x14ac:dyDescent="0.25"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</row>
    <row r="624" spans="2:25" x14ac:dyDescent="0.25"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</row>
    <row r="625" spans="2:25" x14ac:dyDescent="0.25"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</row>
    <row r="626" spans="2:25" x14ac:dyDescent="0.25"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</row>
    <row r="627" spans="2:25" x14ac:dyDescent="0.25"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</row>
    <row r="628" spans="2:25" x14ac:dyDescent="0.25"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</row>
    <row r="629" spans="2:25" x14ac:dyDescent="0.25"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</row>
    <row r="630" spans="2:25" x14ac:dyDescent="0.25"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</row>
    <row r="631" spans="2:25" x14ac:dyDescent="0.25"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</row>
    <row r="632" spans="2:25" x14ac:dyDescent="0.25"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</row>
    <row r="633" spans="2:25" x14ac:dyDescent="0.25"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</row>
    <row r="634" spans="2:25" x14ac:dyDescent="0.25"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</row>
    <row r="635" spans="2:25" x14ac:dyDescent="0.25"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</row>
    <row r="636" spans="2:25" x14ac:dyDescent="0.25"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</row>
    <row r="637" spans="2:25" x14ac:dyDescent="0.25"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</row>
    <row r="638" spans="2:25" x14ac:dyDescent="0.25"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</row>
    <row r="639" spans="2:25" x14ac:dyDescent="0.25"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</row>
    <row r="640" spans="2:25" x14ac:dyDescent="0.25"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</row>
    <row r="641" spans="2:25" x14ac:dyDescent="0.25"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</row>
    <row r="642" spans="2:25" x14ac:dyDescent="0.25"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</row>
    <row r="643" spans="2:25" x14ac:dyDescent="0.25"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</row>
    <row r="644" spans="2:25" x14ac:dyDescent="0.25"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</row>
    <row r="645" spans="2:25" x14ac:dyDescent="0.25"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</row>
    <row r="646" spans="2:25" x14ac:dyDescent="0.25"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</row>
    <row r="647" spans="2:25" x14ac:dyDescent="0.25"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</row>
    <row r="648" spans="2:25" x14ac:dyDescent="0.25"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</row>
    <row r="649" spans="2:25" x14ac:dyDescent="0.25"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</row>
    <row r="650" spans="2:25" x14ac:dyDescent="0.25"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</row>
    <row r="651" spans="2:25" x14ac:dyDescent="0.25"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</row>
    <row r="652" spans="2:25" x14ac:dyDescent="0.25"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</row>
    <row r="653" spans="2:25" x14ac:dyDescent="0.25"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</row>
    <row r="654" spans="2:25" x14ac:dyDescent="0.25"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</row>
    <row r="655" spans="2:25" x14ac:dyDescent="0.25"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</row>
    <row r="656" spans="2:25" x14ac:dyDescent="0.25"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</row>
    <row r="657" spans="2:25" x14ac:dyDescent="0.25"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</row>
    <row r="658" spans="2:25" x14ac:dyDescent="0.25"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</row>
    <row r="659" spans="2:25" x14ac:dyDescent="0.25"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</row>
    <row r="660" spans="2:25" x14ac:dyDescent="0.25"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</row>
    <row r="661" spans="2:25" x14ac:dyDescent="0.25"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</row>
    <row r="662" spans="2:25" x14ac:dyDescent="0.25"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</row>
    <row r="663" spans="2:25" x14ac:dyDescent="0.25"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</row>
    <row r="664" spans="2:25" x14ac:dyDescent="0.25"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</row>
    <row r="665" spans="2:25" x14ac:dyDescent="0.25"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</row>
    <row r="666" spans="2:25" x14ac:dyDescent="0.25"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</row>
    <row r="667" spans="2:25" x14ac:dyDescent="0.25"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</row>
    <row r="668" spans="2:25" x14ac:dyDescent="0.25"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</row>
    <row r="669" spans="2:25" x14ac:dyDescent="0.25"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</row>
    <row r="670" spans="2:25" x14ac:dyDescent="0.25"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</row>
    <row r="671" spans="2:25" x14ac:dyDescent="0.25"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</row>
    <row r="672" spans="2:25" x14ac:dyDescent="0.25"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</row>
    <row r="673" spans="2:25" x14ac:dyDescent="0.25"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</row>
    <row r="674" spans="2:25" x14ac:dyDescent="0.25"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</row>
    <row r="675" spans="2:25" x14ac:dyDescent="0.25"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</row>
    <row r="676" spans="2:25" x14ac:dyDescent="0.25"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</row>
    <row r="677" spans="2:25" x14ac:dyDescent="0.25"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</row>
    <row r="678" spans="2:25" x14ac:dyDescent="0.25"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</row>
    <row r="679" spans="2:25" x14ac:dyDescent="0.25"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</row>
    <row r="680" spans="2:25" x14ac:dyDescent="0.25"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</row>
    <row r="681" spans="2:25" x14ac:dyDescent="0.25"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</row>
    <row r="682" spans="2:25" x14ac:dyDescent="0.25"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</row>
    <row r="683" spans="2:25" x14ac:dyDescent="0.25"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</row>
    <row r="684" spans="2:25" x14ac:dyDescent="0.25"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</row>
    <row r="685" spans="2:25" x14ac:dyDescent="0.25"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</row>
    <row r="686" spans="2:25" x14ac:dyDescent="0.25"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</row>
    <row r="687" spans="2:25" x14ac:dyDescent="0.25"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</row>
    <row r="688" spans="2:25" x14ac:dyDescent="0.25"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</row>
    <row r="689" spans="2:25" x14ac:dyDescent="0.25"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</row>
    <row r="690" spans="2:25" x14ac:dyDescent="0.25"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</row>
    <row r="691" spans="2:25" x14ac:dyDescent="0.25"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</row>
    <row r="692" spans="2:25" x14ac:dyDescent="0.25"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</row>
    <row r="693" spans="2:25" x14ac:dyDescent="0.25"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</row>
    <row r="694" spans="2:25" x14ac:dyDescent="0.25"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</row>
    <row r="695" spans="2:25" x14ac:dyDescent="0.25"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</row>
    <row r="696" spans="2:25" x14ac:dyDescent="0.25"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</row>
    <row r="697" spans="2:25" x14ac:dyDescent="0.25"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</row>
    <row r="698" spans="2:25" x14ac:dyDescent="0.25"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</row>
    <row r="699" spans="2:25" x14ac:dyDescent="0.25"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</row>
    <row r="700" spans="2:25" x14ac:dyDescent="0.25"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</row>
    <row r="701" spans="2:25" x14ac:dyDescent="0.25"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</row>
    <row r="702" spans="2:25" x14ac:dyDescent="0.25"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</row>
    <row r="703" spans="2:25" x14ac:dyDescent="0.25"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</row>
    <row r="704" spans="2:25" x14ac:dyDescent="0.25"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</row>
    <row r="705" spans="2:25" x14ac:dyDescent="0.25"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</row>
    <row r="706" spans="2:25" x14ac:dyDescent="0.25"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</row>
    <row r="707" spans="2:25" x14ac:dyDescent="0.25"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</row>
    <row r="708" spans="2:25" x14ac:dyDescent="0.25"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</row>
    <row r="709" spans="2:25" x14ac:dyDescent="0.25"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</row>
    <row r="710" spans="2:25" x14ac:dyDescent="0.25"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</row>
    <row r="711" spans="2:25" x14ac:dyDescent="0.25"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</row>
    <row r="712" spans="2:25" x14ac:dyDescent="0.25"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</row>
    <row r="713" spans="2:25" x14ac:dyDescent="0.25"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</row>
    <row r="714" spans="2:25" x14ac:dyDescent="0.25"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</row>
    <row r="715" spans="2:25" x14ac:dyDescent="0.25"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</row>
    <row r="716" spans="2:25" x14ac:dyDescent="0.25"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</row>
    <row r="717" spans="2:25" x14ac:dyDescent="0.25"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</row>
    <row r="718" spans="2:25" x14ac:dyDescent="0.25"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</row>
    <row r="719" spans="2:25" x14ac:dyDescent="0.25"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</row>
    <row r="720" spans="2:25" x14ac:dyDescent="0.25"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</row>
    <row r="721" spans="2:25" x14ac:dyDescent="0.25"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</row>
    <row r="722" spans="2:25" x14ac:dyDescent="0.25"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</row>
    <row r="723" spans="2:25" x14ac:dyDescent="0.25"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</row>
    <row r="724" spans="2:25" x14ac:dyDescent="0.25"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</row>
    <row r="725" spans="2:25" x14ac:dyDescent="0.25"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</row>
    <row r="726" spans="2:25" x14ac:dyDescent="0.25"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</row>
    <row r="727" spans="2:25" x14ac:dyDescent="0.25"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</row>
    <row r="728" spans="2:25" x14ac:dyDescent="0.25"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</row>
    <row r="729" spans="2:25" x14ac:dyDescent="0.25"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</row>
    <row r="730" spans="2:25" x14ac:dyDescent="0.25"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</row>
    <row r="731" spans="2:25" x14ac:dyDescent="0.25"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</row>
    <row r="732" spans="2:25" x14ac:dyDescent="0.25"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</row>
    <row r="733" spans="2:25" x14ac:dyDescent="0.25"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</row>
    <row r="734" spans="2:25" x14ac:dyDescent="0.25"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</row>
    <row r="735" spans="2:25" x14ac:dyDescent="0.25"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</row>
    <row r="736" spans="2:25" x14ac:dyDescent="0.25"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</row>
    <row r="737" spans="2:25" x14ac:dyDescent="0.25"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</row>
    <row r="738" spans="2:25" x14ac:dyDescent="0.25"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</row>
    <row r="739" spans="2:25" x14ac:dyDescent="0.25"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</row>
    <row r="740" spans="2:25" x14ac:dyDescent="0.25"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</row>
    <row r="741" spans="2:25" x14ac:dyDescent="0.25"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</row>
    <row r="742" spans="2:25" x14ac:dyDescent="0.25"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</row>
    <row r="743" spans="2:25" x14ac:dyDescent="0.25"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</row>
    <row r="744" spans="2:25" x14ac:dyDescent="0.25"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</row>
    <row r="745" spans="2:25" x14ac:dyDescent="0.25"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</row>
    <row r="746" spans="2:25" x14ac:dyDescent="0.25"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</row>
    <row r="747" spans="2:25" x14ac:dyDescent="0.25"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</row>
    <row r="748" spans="2:25" x14ac:dyDescent="0.25"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</row>
    <row r="749" spans="2:25" x14ac:dyDescent="0.25"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</row>
    <row r="750" spans="2:25" x14ac:dyDescent="0.25"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</row>
    <row r="751" spans="2:25" x14ac:dyDescent="0.25"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</row>
    <row r="752" spans="2:25" x14ac:dyDescent="0.25"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</row>
    <row r="753" spans="2:25" x14ac:dyDescent="0.25"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</row>
    <row r="754" spans="2:25" x14ac:dyDescent="0.25"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</row>
    <row r="755" spans="2:25" x14ac:dyDescent="0.25"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</row>
    <row r="756" spans="2:25" x14ac:dyDescent="0.25"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</row>
    <row r="757" spans="2:25" x14ac:dyDescent="0.25"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</row>
    <row r="758" spans="2:25" x14ac:dyDescent="0.25"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</row>
    <row r="759" spans="2:25" x14ac:dyDescent="0.25"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</row>
    <row r="760" spans="2:25" x14ac:dyDescent="0.25"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</row>
    <row r="761" spans="2:25" x14ac:dyDescent="0.25"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</row>
    <row r="762" spans="2:25" x14ac:dyDescent="0.25"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</row>
    <row r="763" spans="2:25" x14ac:dyDescent="0.25"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</row>
    <row r="764" spans="2:25" x14ac:dyDescent="0.25"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</row>
    <row r="765" spans="2:25" x14ac:dyDescent="0.25"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</row>
    <row r="766" spans="2:25" x14ac:dyDescent="0.25"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</row>
    <row r="767" spans="2:25" x14ac:dyDescent="0.25"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</row>
    <row r="768" spans="2:25" x14ac:dyDescent="0.25"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</row>
    <row r="769" spans="2:25" x14ac:dyDescent="0.25"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</row>
    <row r="770" spans="2:25" x14ac:dyDescent="0.25"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</row>
    <row r="771" spans="2:25" x14ac:dyDescent="0.25"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</row>
    <row r="772" spans="2:25" x14ac:dyDescent="0.25"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</row>
    <row r="773" spans="2:25" x14ac:dyDescent="0.25"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</row>
    <row r="774" spans="2:25" x14ac:dyDescent="0.25"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</row>
    <row r="775" spans="2:25" x14ac:dyDescent="0.25"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</row>
    <row r="776" spans="2:25" x14ac:dyDescent="0.25"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</row>
    <row r="777" spans="2:25" x14ac:dyDescent="0.25"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</row>
    <row r="778" spans="2:25" x14ac:dyDescent="0.25"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</row>
    <row r="779" spans="2:25" x14ac:dyDescent="0.25"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</row>
    <row r="780" spans="2:25" x14ac:dyDescent="0.25"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</row>
    <row r="781" spans="2:25" x14ac:dyDescent="0.25"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</row>
    <row r="782" spans="2:25" x14ac:dyDescent="0.25"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</row>
    <row r="783" spans="2:25" x14ac:dyDescent="0.25"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</row>
    <row r="784" spans="2:25" x14ac:dyDescent="0.25"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</row>
    <row r="785" spans="2:25" x14ac:dyDescent="0.25"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</row>
    <row r="786" spans="2:25" x14ac:dyDescent="0.25"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</row>
    <row r="787" spans="2:25" x14ac:dyDescent="0.25"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</row>
    <row r="788" spans="2:25" x14ac:dyDescent="0.25"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</row>
    <row r="789" spans="2:25" x14ac:dyDescent="0.25"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</row>
    <row r="790" spans="2:25" x14ac:dyDescent="0.25"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</row>
    <row r="791" spans="2:25" x14ac:dyDescent="0.25"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</row>
    <row r="792" spans="2:25" x14ac:dyDescent="0.25"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</row>
    <row r="793" spans="2:25" x14ac:dyDescent="0.25"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</row>
    <row r="794" spans="2:25" x14ac:dyDescent="0.25"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</row>
    <row r="795" spans="2:25" x14ac:dyDescent="0.25"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</row>
    <row r="796" spans="2:25" x14ac:dyDescent="0.25"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</row>
    <row r="797" spans="2:25" x14ac:dyDescent="0.25"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</row>
    <row r="798" spans="2:25" x14ac:dyDescent="0.25"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</row>
    <row r="799" spans="2:25" x14ac:dyDescent="0.25"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</row>
    <row r="800" spans="2:25" x14ac:dyDescent="0.25"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</row>
    <row r="801" spans="2:25" x14ac:dyDescent="0.25"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</row>
    <row r="802" spans="2:25" x14ac:dyDescent="0.25"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</row>
    <row r="803" spans="2:25" x14ac:dyDescent="0.25"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</row>
    <row r="804" spans="2:25" x14ac:dyDescent="0.25"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</row>
    <row r="805" spans="2:25" x14ac:dyDescent="0.25"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</row>
    <row r="806" spans="2:25" x14ac:dyDescent="0.25"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</row>
    <row r="807" spans="2:25" x14ac:dyDescent="0.25"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</row>
    <row r="808" spans="2:25" x14ac:dyDescent="0.25"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</row>
    <row r="809" spans="2:25" x14ac:dyDescent="0.25"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</row>
    <row r="810" spans="2:25" x14ac:dyDescent="0.25"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</row>
    <row r="811" spans="2:25" x14ac:dyDescent="0.25"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</row>
    <row r="812" spans="2:25" x14ac:dyDescent="0.25"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</row>
    <row r="813" spans="2:25" x14ac:dyDescent="0.25"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</row>
    <row r="814" spans="2:25" x14ac:dyDescent="0.25"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</row>
    <row r="815" spans="2:25" x14ac:dyDescent="0.25"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</row>
    <row r="816" spans="2:25" x14ac:dyDescent="0.25"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</row>
    <row r="817" spans="2:25" x14ac:dyDescent="0.25"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</row>
    <row r="818" spans="2:25" x14ac:dyDescent="0.25"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</row>
    <row r="819" spans="2:25" x14ac:dyDescent="0.25"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</row>
    <row r="820" spans="2:25" x14ac:dyDescent="0.25"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</row>
    <row r="821" spans="2:25" x14ac:dyDescent="0.25"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</row>
    <row r="822" spans="2:25" x14ac:dyDescent="0.25"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</row>
    <row r="823" spans="2:25" x14ac:dyDescent="0.25"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</row>
    <row r="824" spans="2:25" x14ac:dyDescent="0.25"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</row>
    <row r="825" spans="2:25" x14ac:dyDescent="0.25"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</row>
    <row r="826" spans="2:25" x14ac:dyDescent="0.25"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</row>
    <row r="827" spans="2:25" x14ac:dyDescent="0.25"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</row>
    <row r="828" spans="2:25" x14ac:dyDescent="0.25"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</row>
    <row r="829" spans="2:25" x14ac:dyDescent="0.25"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</row>
    <row r="830" spans="2:25" x14ac:dyDescent="0.25"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</row>
    <row r="831" spans="2:25" x14ac:dyDescent="0.25"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</row>
    <row r="832" spans="2:25" x14ac:dyDescent="0.25"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</row>
    <row r="833" spans="2:25" x14ac:dyDescent="0.25"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</row>
    <row r="834" spans="2:25" x14ac:dyDescent="0.25"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</row>
    <row r="835" spans="2:25" x14ac:dyDescent="0.25"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</row>
    <row r="836" spans="2:25" x14ac:dyDescent="0.25"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</row>
    <row r="837" spans="2:25" x14ac:dyDescent="0.25"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</row>
    <row r="838" spans="2:25" x14ac:dyDescent="0.25"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</row>
    <row r="839" spans="2:25" x14ac:dyDescent="0.25"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</row>
    <row r="840" spans="2:25" x14ac:dyDescent="0.25"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</row>
    <row r="841" spans="2:25" x14ac:dyDescent="0.25"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</row>
    <row r="842" spans="2:25" x14ac:dyDescent="0.25"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</row>
    <row r="843" spans="2:25" x14ac:dyDescent="0.25"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</row>
    <row r="844" spans="2:25" x14ac:dyDescent="0.25"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</row>
    <row r="845" spans="2:25" x14ac:dyDescent="0.25"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</row>
    <row r="846" spans="2:25" x14ac:dyDescent="0.25"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</row>
    <row r="847" spans="2:25" x14ac:dyDescent="0.25"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</row>
    <row r="848" spans="2:25" x14ac:dyDescent="0.25"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</row>
    <row r="849" spans="2:25" x14ac:dyDescent="0.25"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</row>
    <row r="850" spans="2:25" x14ac:dyDescent="0.25"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</row>
    <row r="851" spans="2:25" x14ac:dyDescent="0.25"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</row>
    <row r="852" spans="2:25" x14ac:dyDescent="0.25"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</row>
    <row r="853" spans="2:25" x14ac:dyDescent="0.25"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</row>
    <row r="854" spans="2:25" x14ac:dyDescent="0.25"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</row>
    <row r="855" spans="2:25" x14ac:dyDescent="0.25"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</row>
    <row r="856" spans="2:25" x14ac:dyDescent="0.25"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</row>
    <row r="857" spans="2:25" x14ac:dyDescent="0.25"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</row>
    <row r="858" spans="2:25" x14ac:dyDescent="0.25"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</row>
    <row r="859" spans="2:25" x14ac:dyDescent="0.25"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</row>
    <row r="860" spans="2:25" x14ac:dyDescent="0.25"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</row>
    <row r="861" spans="2:25" x14ac:dyDescent="0.25"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</row>
    <row r="862" spans="2:25" x14ac:dyDescent="0.25"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</row>
    <row r="863" spans="2:25" x14ac:dyDescent="0.25"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</row>
    <row r="864" spans="2:25" x14ac:dyDescent="0.25"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</row>
    <row r="865" spans="2:25" x14ac:dyDescent="0.25"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</row>
    <row r="866" spans="2:25" x14ac:dyDescent="0.25"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</row>
    <row r="867" spans="2:25" x14ac:dyDescent="0.25"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</row>
    <row r="868" spans="2:25" x14ac:dyDescent="0.25"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</row>
    <row r="869" spans="2:25" x14ac:dyDescent="0.25"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</row>
    <row r="870" spans="2:25" x14ac:dyDescent="0.25"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</row>
    <row r="871" spans="2:25" x14ac:dyDescent="0.25"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</row>
    <row r="872" spans="2:25" x14ac:dyDescent="0.25"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</row>
    <row r="873" spans="2:25" x14ac:dyDescent="0.25"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</row>
    <row r="874" spans="2:25" x14ac:dyDescent="0.25"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</row>
    <row r="875" spans="2:25" x14ac:dyDescent="0.25"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</row>
    <row r="876" spans="2:25" x14ac:dyDescent="0.25"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</row>
    <row r="877" spans="2:25" x14ac:dyDescent="0.25"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</row>
    <row r="878" spans="2:25" x14ac:dyDescent="0.25"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</row>
    <row r="879" spans="2:25" x14ac:dyDescent="0.25"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</row>
    <row r="880" spans="2:25" x14ac:dyDescent="0.25"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</row>
    <row r="881" spans="2:25" x14ac:dyDescent="0.25"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</row>
    <row r="882" spans="2:25" x14ac:dyDescent="0.25"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</row>
    <row r="883" spans="2:25" x14ac:dyDescent="0.25"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</row>
    <row r="884" spans="2:25" x14ac:dyDescent="0.25"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</row>
    <row r="885" spans="2:25" x14ac:dyDescent="0.25"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</row>
    <row r="886" spans="2:25" x14ac:dyDescent="0.25"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</row>
    <row r="887" spans="2:25" x14ac:dyDescent="0.25"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</row>
    <row r="888" spans="2:25" x14ac:dyDescent="0.25"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</row>
    <row r="889" spans="2:25" x14ac:dyDescent="0.25"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</row>
    <row r="890" spans="2:25" x14ac:dyDescent="0.25"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</row>
    <row r="891" spans="2:25" x14ac:dyDescent="0.25"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</row>
    <row r="892" spans="2:25" x14ac:dyDescent="0.25"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</row>
    <row r="893" spans="2:25" x14ac:dyDescent="0.25"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</row>
    <row r="894" spans="2:25" x14ac:dyDescent="0.25"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</row>
    <row r="895" spans="2:25" x14ac:dyDescent="0.25"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</row>
    <row r="896" spans="2:25" x14ac:dyDescent="0.25"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</row>
    <row r="897" spans="2:25" x14ac:dyDescent="0.25"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</row>
    <row r="898" spans="2:25" x14ac:dyDescent="0.25"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</row>
    <row r="899" spans="2:25" x14ac:dyDescent="0.25"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</row>
    <row r="900" spans="2:25" x14ac:dyDescent="0.25"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</row>
    <row r="901" spans="2:25" x14ac:dyDescent="0.25"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</row>
    <row r="902" spans="2:25" x14ac:dyDescent="0.25"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</row>
    <row r="903" spans="2:25" x14ac:dyDescent="0.25"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</row>
    <row r="904" spans="2:25" x14ac:dyDescent="0.25"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</row>
    <row r="905" spans="2:25" x14ac:dyDescent="0.25"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</row>
    <row r="906" spans="2:25" x14ac:dyDescent="0.25"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</row>
    <row r="907" spans="2:25" x14ac:dyDescent="0.25"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</row>
    <row r="908" spans="2:25" x14ac:dyDescent="0.25"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</row>
    <row r="909" spans="2:25" x14ac:dyDescent="0.25"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</row>
    <row r="910" spans="2:25" x14ac:dyDescent="0.25"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</row>
    <row r="911" spans="2:25" x14ac:dyDescent="0.25"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</row>
    <row r="912" spans="2:25" x14ac:dyDescent="0.25"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</row>
    <row r="913" spans="2:25" x14ac:dyDescent="0.25"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</row>
    <row r="914" spans="2:25" x14ac:dyDescent="0.25"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</row>
    <row r="915" spans="2:25" x14ac:dyDescent="0.25"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</row>
    <row r="916" spans="2:25" x14ac:dyDescent="0.25"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</row>
    <row r="917" spans="2:25" x14ac:dyDescent="0.25"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</row>
    <row r="918" spans="2:25" x14ac:dyDescent="0.25"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</row>
    <row r="919" spans="2:25" x14ac:dyDescent="0.25"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</row>
    <row r="920" spans="2:25" x14ac:dyDescent="0.25"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</row>
    <row r="921" spans="2:25" x14ac:dyDescent="0.25"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</row>
    <row r="922" spans="2:25" x14ac:dyDescent="0.25"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</row>
    <row r="923" spans="2:25" x14ac:dyDescent="0.25"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</row>
    <row r="924" spans="2:25" x14ac:dyDescent="0.25"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</row>
    <row r="925" spans="2:25" x14ac:dyDescent="0.25"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</row>
    <row r="926" spans="2:25" x14ac:dyDescent="0.25"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</row>
    <row r="927" spans="2:25" x14ac:dyDescent="0.25"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</row>
    <row r="928" spans="2:25" x14ac:dyDescent="0.25"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</row>
    <row r="929" spans="2:25" x14ac:dyDescent="0.25"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</row>
    <row r="930" spans="2:25" x14ac:dyDescent="0.25"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</row>
    <row r="931" spans="2:25" x14ac:dyDescent="0.25"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</row>
    <row r="932" spans="2:25" x14ac:dyDescent="0.25"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</row>
    <row r="933" spans="2:25" x14ac:dyDescent="0.25"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</row>
    <row r="934" spans="2:25" x14ac:dyDescent="0.25"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</row>
    <row r="935" spans="2:25" x14ac:dyDescent="0.25"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</row>
    <row r="936" spans="2:25" x14ac:dyDescent="0.25"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</row>
    <row r="937" spans="2:25" x14ac:dyDescent="0.25"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</row>
    <row r="938" spans="2:25" x14ac:dyDescent="0.25"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</row>
    <row r="939" spans="2:25" x14ac:dyDescent="0.25"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</row>
    <row r="940" spans="2:25" x14ac:dyDescent="0.25"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</row>
    <row r="941" spans="2:25" x14ac:dyDescent="0.25"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</row>
    <row r="942" spans="2:25" x14ac:dyDescent="0.25"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</row>
    <row r="943" spans="2:25" x14ac:dyDescent="0.25"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</row>
    <row r="944" spans="2:25" x14ac:dyDescent="0.25"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</row>
    <row r="945" spans="2:25" x14ac:dyDescent="0.25"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</row>
    <row r="946" spans="2:25" x14ac:dyDescent="0.25"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</row>
    <row r="947" spans="2:25" x14ac:dyDescent="0.25"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</row>
    <row r="948" spans="2:25" x14ac:dyDescent="0.25"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</row>
    <row r="949" spans="2:25" x14ac:dyDescent="0.25"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</row>
    <row r="950" spans="2:25" x14ac:dyDescent="0.25"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</row>
    <row r="951" spans="2:25" x14ac:dyDescent="0.25"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</row>
    <row r="952" spans="2:25" x14ac:dyDescent="0.25"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</row>
    <row r="953" spans="2:25" x14ac:dyDescent="0.25"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</row>
    <row r="954" spans="2:25" x14ac:dyDescent="0.25"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</row>
    <row r="955" spans="2:25" x14ac:dyDescent="0.25"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</row>
    <row r="956" spans="2:25" x14ac:dyDescent="0.25"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</row>
    <row r="957" spans="2:25" x14ac:dyDescent="0.25"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</row>
    <row r="958" spans="2:25" x14ac:dyDescent="0.25"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</row>
    <row r="959" spans="2:25" x14ac:dyDescent="0.25"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</row>
    <row r="960" spans="2:25" x14ac:dyDescent="0.25"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</row>
    <row r="961" spans="2:25" x14ac:dyDescent="0.25"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</row>
    <row r="962" spans="2:25" x14ac:dyDescent="0.25"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</row>
    <row r="963" spans="2:25" x14ac:dyDescent="0.25"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</row>
    <row r="964" spans="2:25" x14ac:dyDescent="0.25"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</row>
    <row r="965" spans="2:25" x14ac:dyDescent="0.25"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</row>
    <row r="966" spans="2:25" x14ac:dyDescent="0.25"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</row>
    <row r="967" spans="2:25" x14ac:dyDescent="0.25"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</row>
    <row r="968" spans="2:25" x14ac:dyDescent="0.25"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</row>
    <row r="969" spans="2:25" x14ac:dyDescent="0.25"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</row>
    <row r="970" spans="2:25" x14ac:dyDescent="0.25"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</row>
    <row r="971" spans="2:25" x14ac:dyDescent="0.25"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</row>
    <row r="972" spans="2:25" x14ac:dyDescent="0.25"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</row>
    <row r="973" spans="2:25" x14ac:dyDescent="0.25"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</row>
    <row r="974" spans="2:25" x14ac:dyDescent="0.25"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</row>
    <row r="975" spans="2:25" x14ac:dyDescent="0.25"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</row>
    <row r="976" spans="2:25" x14ac:dyDescent="0.25"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</row>
    <row r="977" spans="2:25" x14ac:dyDescent="0.25"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</row>
    <row r="978" spans="2:25" x14ac:dyDescent="0.25"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</row>
    <row r="979" spans="2:25" x14ac:dyDescent="0.25"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</row>
    <row r="980" spans="2:25" x14ac:dyDescent="0.25"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</row>
    <row r="981" spans="2:25" x14ac:dyDescent="0.25"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</row>
    <row r="982" spans="2:25" x14ac:dyDescent="0.25"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</row>
    <row r="983" spans="2:25" x14ac:dyDescent="0.25"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</row>
    <row r="984" spans="2:25" x14ac:dyDescent="0.25"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</row>
    <row r="985" spans="2:25" x14ac:dyDescent="0.25"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</row>
    <row r="986" spans="2:25" x14ac:dyDescent="0.25"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</row>
    <row r="987" spans="2:25" x14ac:dyDescent="0.25"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</row>
    <row r="988" spans="2:25" x14ac:dyDescent="0.25"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</row>
    <row r="989" spans="2:25" x14ac:dyDescent="0.25"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</row>
    <row r="990" spans="2:25" x14ac:dyDescent="0.25"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</row>
    <row r="991" spans="2:25" x14ac:dyDescent="0.25"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</row>
    <row r="992" spans="2:25" x14ac:dyDescent="0.25"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</row>
    <row r="993" spans="2:25" x14ac:dyDescent="0.25"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</row>
    <row r="994" spans="2:25" x14ac:dyDescent="0.25"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</row>
    <row r="995" spans="2:25" x14ac:dyDescent="0.25"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</row>
    <row r="996" spans="2:25" x14ac:dyDescent="0.25"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</row>
    <row r="997" spans="2:25" x14ac:dyDescent="0.25"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</row>
    <row r="998" spans="2:25" x14ac:dyDescent="0.25"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</row>
    <row r="999" spans="2:25" x14ac:dyDescent="0.25"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</row>
    <row r="1000" spans="2:25" x14ac:dyDescent="0.25"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</row>
    <row r="1001" spans="2:25" x14ac:dyDescent="0.25">
      <c r="B1001" s="162"/>
      <c r="C1001" s="162"/>
      <c r="D1001" s="162"/>
      <c r="E1001" s="162"/>
      <c r="F1001" s="162"/>
      <c r="G1001" s="162"/>
      <c r="H1001" s="162"/>
      <c r="I1001" s="162"/>
      <c r="J1001" s="162"/>
      <c r="K1001" s="162"/>
      <c r="L1001" s="162"/>
      <c r="M1001" s="162"/>
      <c r="N1001" s="162"/>
      <c r="O1001" s="162"/>
      <c r="P1001" s="162"/>
      <c r="Q1001" s="162"/>
      <c r="R1001" s="162"/>
      <c r="S1001" s="162"/>
      <c r="T1001" s="162"/>
      <c r="U1001" s="162"/>
      <c r="V1001" s="162"/>
      <c r="W1001" s="162"/>
      <c r="X1001" s="162"/>
      <c r="Y1001" s="162"/>
    </row>
    <row r="1002" spans="2:25" x14ac:dyDescent="0.25">
      <c r="B1002" s="162"/>
      <c r="C1002" s="162"/>
      <c r="D1002" s="162"/>
      <c r="E1002" s="162"/>
      <c r="F1002" s="162"/>
      <c r="G1002" s="162"/>
      <c r="H1002" s="162"/>
      <c r="I1002" s="162"/>
      <c r="J1002" s="162"/>
      <c r="K1002" s="162"/>
      <c r="L1002" s="162"/>
      <c r="M1002" s="162"/>
      <c r="N1002" s="162"/>
      <c r="O1002" s="162"/>
      <c r="P1002" s="162"/>
      <c r="Q1002" s="162"/>
      <c r="R1002" s="162"/>
      <c r="S1002" s="162"/>
      <c r="T1002" s="162"/>
      <c r="U1002" s="162"/>
      <c r="V1002" s="162"/>
      <c r="W1002" s="162"/>
      <c r="X1002" s="162"/>
      <c r="Y1002" s="162"/>
    </row>
    <row r="1003" spans="2:25" x14ac:dyDescent="0.25">
      <c r="B1003" s="162"/>
      <c r="C1003" s="162"/>
      <c r="D1003" s="162"/>
      <c r="E1003" s="162"/>
      <c r="F1003" s="162"/>
      <c r="G1003" s="162"/>
      <c r="H1003" s="162"/>
      <c r="I1003" s="162"/>
      <c r="J1003" s="162"/>
      <c r="K1003" s="162"/>
      <c r="L1003" s="162"/>
      <c r="M1003" s="162"/>
      <c r="N1003" s="162"/>
      <c r="O1003" s="162"/>
      <c r="P1003" s="162"/>
      <c r="Q1003" s="162"/>
      <c r="R1003" s="162"/>
      <c r="S1003" s="162"/>
      <c r="T1003" s="162"/>
      <c r="U1003" s="162"/>
      <c r="V1003" s="162"/>
      <c r="W1003" s="162"/>
      <c r="X1003" s="162"/>
      <c r="Y1003" s="162"/>
    </row>
    <row r="1004" spans="2:25" x14ac:dyDescent="0.25">
      <c r="B1004" s="162"/>
      <c r="C1004" s="162"/>
      <c r="D1004" s="162"/>
      <c r="E1004" s="162"/>
      <c r="F1004" s="162"/>
      <c r="G1004" s="162"/>
      <c r="H1004" s="162"/>
      <c r="I1004" s="162"/>
      <c r="J1004" s="162"/>
      <c r="K1004" s="162"/>
      <c r="L1004" s="162"/>
      <c r="M1004" s="162"/>
      <c r="N1004" s="162"/>
      <c r="O1004" s="162"/>
      <c r="P1004" s="162"/>
      <c r="Q1004" s="162"/>
      <c r="R1004" s="162"/>
      <c r="S1004" s="162"/>
      <c r="T1004" s="162"/>
      <c r="U1004" s="162"/>
      <c r="V1004" s="162"/>
      <c r="W1004" s="162"/>
      <c r="X1004" s="162"/>
      <c r="Y1004" s="162"/>
    </row>
    <row r="1005" spans="2:25" x14ac:dyDescent="0.25">
      <c r="B1005" s="162"/>
      <c r="C1005" s="162"/>
      <c r="D1005" s="162"/>
      <c r="E1005" s="162"/>
      <c r="F1005" s="162"/>
      <c r="G1005" s="162"/>
      <c r="H1005" s="162"/>
      <c r="I1005" s="162"/>
      <c r="J1005" s="162"/>
      <c r="K1005" s="162"/>
      <c r="L1005" s="162"/>
      <c r="M1005" s="162"/>
      <c r="N1005" s="162"/>
      <c r="O1005" s="162"/>
      <c r="P1005" s="162"/>
      <c r="Q1005" s="162"/>
      <c r="R1005" s="162"/>
      <c r="S1005" s="162"/>
      <c r="T1005" s="162"/>
      <c r="U1005" s="162"/>
      <c r="V1005" s="162"/>
      <c r="W1005" s="162"/>
      <c r="X1005" s="162"/>
      <c r="Y1005" s="162"/>
    </row>
    <row r="1006" spans="2:25" x14ac:dyDescent="0.25">
      <c r="B1006" s="162"/>
      <c r="C1006" s="162"/>
      <c r="D1006" s="162"/>
      <c r="E1006" s="162"/>
      <c r="F1006" s="162"/>
      <c r="G1006" s="162"/>
      <c r="H1006" s="162"/>
      <c r="I1006" s="162"/>
      <c r="J1006" s="162"/>
      <c r="K1006" s="162"/>
      <c r="L1006" s="162"/>
      <c r="M1006" s="162"/>
      <c r="N1006" s="162"/>
      <c r="O1006" s="162"/>
      <c r="P1006" s="162"/>
      <c r="Q1006" s="162"/>
      <c r="R1006" s="162"/>
      <c r="S1006" s="162"/>
      <c r="T1006" s="162"/>
      <c r="U1006" s="162"/>
      <c r="V1006" s="162"/>
      <c r="W1006" s="162"/>
      <c r="X1006" s="162"/>
      <c r="Y1006" s="162"/>
    </row>
    <row r="1007" spans="2:25" x14ac:dyDescent="0.25">
      <c r="B1007" s="162"/>
      <c r="C1007" s="162"/>
      <c r="D1007" s="162"/>
      <c r="E1007" s="162"/>
      <c r="F1007" s="162"/>
      <c r="G1007" s="162"/>
      <c r="H1007" s="162"/>
      <c r="I1007" s="162"/>
      <c r="J1007" s="162"/>
      <c r="K1007" s="162"/>
      <c r="L1007" s="162"/>
      <c r="M1007" s="162"/>
      <c r="N1007" s="162"/>
      <c r="O1007" s="162"/>
      <c r="P1007" s="162"/>
      <c r="Q1007" s="162"/>
      <c r="R1007" s="162"/>
      <c r="S1007" s="162"/>
      <c r="T1007" s="162"/>
      <c r="U1007" s="162"/>
      <c r="V1007" s="162"/>
      <c r="W1007" s="162"/>
      <c r="X1007" s="162"/>
      <c r="Y1007" s="162"/>
    </row>
    <row r="1008" spans="2:25" x14ac:dyDescent="0.25">
      <c r="B1008" s="162"/>
      <c r="C1008" s="162"/>
      <c r="D1008" s="162"/>
      <c r="E1008" s="162"/>
      <c r="F1008" s="162"/>
      <c r="G1008" s="162"/>
      <c r="H1008" s="162"/>
      <c r="I1008" s="162"/>
      <c r="J1008" s="162"/>
      <c r="K1008" s="162"/>
      <c r="L1008" s="162"/>
      <c r="M1008" s="162"/>
      <c r="N1008" s="162"/>
      <c r="O1008" s="162"/>
      <c r="P1008" s="162"/>
      <c r="Q1008" s="162"/>
      <c r="R1008" s="162"/>
      <c r="S1008" s="162"/>
      <c r="T1008" s="162"/>
      <c r="U1008" s="162"/>
      <c r="V1008" s="162"/>
      <c r="W1008" s="162"/>
      <c r="X1008" s="162"/>
      <c r="Y1008" s="162"/>
    </row>
    <row r="1009" spans="2:25" x14ac:dyDescent="0.25">
      <c r="B1009" s="162"/>
      <c r="C1009" s="162"/>
      <c r="D1009" s="162"/>
      <c r="E1009" s="162"/>
      <c r="F1009" s="162"/>
      <c r="G1009" s="162"/>
      <c r="H1009" s="162"/>
      <c r="I1009" s="162"/>
      <c r="J1009" s="162"/>
      <c r="K1009" s="162"/>
      <c r="L1009" s="162"/>
      <c r="M1009" s="162"/>
      <c r="N1009" s="162"/>
      <c r="O1009" s="162"/>
      <c r="P1009" s="162"/>
      <c r="Q1009" s="162"/>
      <c r="R1009" s="162"/>
      <c r="S1009" s="162"/>
      <c r="T1009" s="162"/>
      <c r="U1009" s="162"/>
      <c r="V1009" s="162"/>
      <c r="W1009" s="162"/>
      <c r="X1009" s="162"/>
      <c r="Y1009" s="162"/>
    </row>
    <row r="1010" spans="2:25" x14ac:dyDescent="0.25">
      <c r="B1010" s="162"/>
      <c r="C1010" s="162"/>
      <c r="D1010" s="162"/>
      <c r="E1010" s="162"/>
      <c r="F1010" s="162"/>
      <c r="G1010" s="162"/>
      <c r="H1010" s="162"/>
      <c r="I1010" s="162"/>
      <c r="J1010" s="162"/>
      <c r="K1010" s="162"/>
      <c r="L1010" s="162"/>
      <c r="M1010" s="162"/>
      <c r="N1010" s="162"/>
      <c r="O1010" s="162"/>
      <c r="P1010" s="162"/>
      <c r="Q1010" s="162"/>
      <c r="R1010" s="162"/>
      <c r="S1010" s="162"/>
      <c r="T1010" s="162"/>
      <c r="U1010" s="162"/>
      <c r="V1010" s="162"/>
      <c r="W1010" s="162"/>
      <c r="X1010" s="162"/>
      <c r="Y1010" s="162"/>
    </row>
    <row r="1011" spans="2:25" x14ac:dyDescent="0.25">
      <c r="B1011" s="162"/>
      <c r="C1011" s="162"/>
      <c r="D1011" s="162"/>
      <c r="E1011" s="162"/>
      <c r="F1011" s="162"/>
      <c r="G1011" s="162"/>
      <c r="H1011" s="162"/>
      <c r="I1011" s="162"/>
      <c r="J1011" s="162"/>
      <c r="K1011" s="162"/>
      <c r="L1011" s="162"/>
      <c r="M1011" s="162"/>
      <c r="N1011" s="162"/>
      <c r="O1011" s="162"/>
      <c r="P1011" s="162"/>
      <c r="Q1011" s="162"/>
      <c r="R1011" s="162"/>
      <c r="S1011" s="162"/>
      <c r="T1011" s="162"/>
      <c r="U1011" s="162"/>
      <c r="V1011" s="162"/>
      <c r="W1011" s="162"/>
      <c r="X1011" s="162"/>
      <c r="Y1011" s="162"/>
    </row>
    <row r="1012" spans="2:25" x14ac:dyDescent="0.25">
      <c r="B1012" s="162"/>
      <c r="C1012" s="162"/>
      <c r="D1012" s="162"/>
      <c r="E1012" s="162"/>
      <c r="F1012" s="162"/>
      <c r="G1012" s="162"/>
      <c r="H1012" s="162"/>
      <c r="I1012" s="162"/>
      <c r="J1012" s="162"/>
      <c r="K1012" s="162"/>
      <c r="L1012" s="162"/>
      <c r="M1012" s="162"/>
      <c r="N1012" s="162"/>
      <c r="O1012" s="162"/>
      <c r="P1012" s="162"/>
      <c r="Q1012" s="162"/>
      <c r="R1012" s="162"/>
      <c r="S1012" s="162"/>
      <c r="T1012" s="162"/>
      <c r="U1012" s="162"/>
      <c r="V1012" s="162"/>
      <c r="W1012" s="162"/>
      <c r="X1012" s="162"/>
      <c r="Y1012" s="162"/>
    </row>
    <row r="1013" spans="2:25" x14ac:dyDescent="0.25">
      <c r="B1013" s="162"/>
      <c r="C1013" s="162"/>
      <c r="D1013" s="162"/>
      <c r="E1013" s="162"/>
      <c r="F1013" s="162"/>
      <c r="G1013" s="162"/>
      <c r="H1013" s="162"/>
      <c r="I1013" s="162"/>
      <c r="J1013" s="162"/>
      <c r="K1013" s="162"/>
      <c r="L1013" s="162"/>
      <c r="M1013" s="162"/>
      <c r="N1013" s="162"/>
      <c r="O1013" s="162"/>
      <c r="P1013" s="162"/>
      <c r="Q1013" s="162"/>
      <c r="R1013" s="162"/>
      <c r="S1013" s="162"/>
      <c r="T1013" s="162"/>
      <c r="U1013" s="162"/>
      <c r="V1013" s="162"/>
      <c r="W1013" s="162"/>
      <c r="X1013" s="162"/>
      <c r="Y1013" s="162"/>
    </row>
    <row r="1014" spans="2:25" x14ac:dyDescent="0.25">
      <c r="B1014" s="162"/>
      <c r="C1014" s="162"/>
      <c r="D1014" s="162"/>
      <c r="E1014" s="162"/>
      <c r="F1014" s="162"/>
      <c r="G1014" s="162"/>
      <c r="H1014" s="162"/>
      <c r="I1014" s="162"/>
      <c r="J1014" s="162"/>
      <c r="K1014" s="162"/>
      <c r="L1014" s="162"/>
      <c r="M1014" s="162"/>
      <c r="N1014" s="162"/>
      <c r="O1014" s="162"/>
      <c r="P1014" s="162"/>
      <c r="Q1014" s="162"/>
      <c r="R1014" s="162"/>
      <c r="S1014" s="162"/>
      <c r="T1014" s="162"/>
      <c r="U1014" s="162"/>
      <c r="V1014" s="162"/>
      <c r="W1014" s="162"/>
      <c r="X1014" s="162"/>
      <c r="Y1014" s="162"/>
    </row>
    <row r="1015" spans="2:25" x14ac:dyDescent="0.25">
      <c r="B1015" s="162"/>
      <c r="C1015" s="162"/>
      <c r="D1015" s="162"/>
      <c r="E1015" s="162"/>
      <c r="F1015" s="162"/>
      <c r="G1015" s="162"/>
      <c r="H1015" s="162"/>
      <c r="I1015" s="162"/>
      <c r="J1015" s="162"/>
      <c r="K1015" s="162"/>
      <c r="L1015" s="162"/>
      <c r="M1015" s="162"/>
      <c r="N1015" s="162"/>
      <c r="O1015" s="162"/>
      <c r="P1015" s="162"/>
      <c r="Q1015" s="162"/>
      <c r="R1015" s="162"/>
      <c r="S1015" s="162"/>
      <c r="T1015" s="162"/>
      <c r="U1015" s="162"/>
      <c r="V1015" s="162"/>
      <c r="W1015" s="162"/>
      <c r="X1015" s="162"/>
      <c r="Y1015" s="162"/>
    </row>
    <row r="1016" spans="2:25" x14ac:dyDescent="0.25">
      <c r="B1016" s="162"/>
      <c r="C1016" s="162"/>
      <c r="D1016" s="162"/>
      <c r="E1016" s="162"/>
      <c r="F1016" s="162"/>
      <c r="G1016" s="162"/>
      <c r="H1016" s="162"/>
      <c r="I1016" s="162"/>
      <c r="J1016" s="162"/>
      <c r="K1016" s="162"/>
      <c r="L1016" s="162"/>
      <c r="M1016" s="162"/>
      <c r="N1016" s="162"/>
      <c r="O1016" s="162"/>
      <c r="P1016" s="162"/>
      <c r="Q1016" s="162"/>
      <c r="R1016" s="162"/>
      <c r="S1016" s="162"/>
      <c r="T1016" s="162"/>
      <c r="U1016" s="162"/>
      <c r="V1016" s="162"/>
      <c r="W1016" s="162"/>
      <c r="X1016" s="162"/>
      <c r="Y1016" s="162"/>
    </row>
    <row r="1017" spans="2:25" x14ac:dyDescent="0.25">
      <c r="B1017" s="162"/>
      <c r="C1017" s="162"/>
      <c r="D1017" s="162"/>
      <c r="E1017" s="162"/>
      <c r="F1017" s="162"/>
      <c r="G1017" s="162"/>
      <c r="H1017" s="162"/>
      <c r="I1017" s="162"/>
      <c r="J1017" s="162"/>
      <c r="K1017" s="162"/>
      <c r="L1017" s="162"/>
      <c r="M1017" s="162"/>
      <c r="N1017" s="162"/>
      <c r="O1017" s="162"/>
      <c r="P1017" s="162"/>
      <c r="Q1017" s="162"/>
      <c r="R1017" s="162"/>
      <c r="S1017" s="162"/>
      <c r="T1017" s="162"/>
      <c r="U1017" s="162"/>
      <c r="V1017" s="162"/>
      <c r="W1017" s="162"/>
      <c r="X1017" s="162"/>
      <c r="Y1017" s="162"/>
    </row>
    <row r="1018" spans="2:25" x14ac:dyDescent="0.25">
      <c r="B1018" s="162"/>
      <c r="C1018" s="162"/>
      <c r="D1018" s="162"/>
      <c r="E1018" s="162"/>
      <c r="F1018" s="162"/>
      <c r="G1018" s="162"/>
      <c r="H1018" s="162"/>
      <c r="I1018" s="162"/>
      <c r="J1018" s="162"/>
      <c r="K1018" s="162"/>
      <c r="L1018" s="162"/>
      <c r="M1018" s="162"/>
      <c r="N1018" s="162"/>
      <c r="O1018" s="162"/>
      <c r="P1018" s="162"/>
      <c r="Q1018" s="162"/>
      <c r="R1018" s="162"/>
      <c r="S1018" s="162"/>
      <c r="T1018" s="162"/>
      <c r="U1018" s="162"/>
      <c r="V1018" s="162"/>
      <c r="W1018" s="162"/>
      <c r="X1018" s="162"/>
      <c r="Y1018" s="162"/>
    </row>
    <row r="1019" spans="2:25" x14ac:dyDescent="0.25">
      <c r="B1019" s="162"/>
      <c r="C1019" s="162"/>
      <c r="D1019" s="162"/>
      <c r="E1019" s="162"/>
      <c r="F1019" s="162"/>
      <c r="G1019" s="162"/>
      <c r="H1019" s="162"/>
      <c r="I1019" s="162"/>
      <c r="J1019" s="162"/>
      <c r="K1019" s="162"/>
      <c r="L1019" s="162"/>
      <c r="M1019" s="162"/>
      <c r="N1019" s="162"/>
      <c r="O1019" s="162"/>
      <c r="P1019" s="162"/>
      <c r="Q1019" s="162"/>
      <c r="R1019" s="162"/>
      <c r="S1019" s="162"/>
      <c r="T1019" s="162"/>
      <c r="U1019" s="162"/>
      <c r="V1019" s="162"/>
      <c r="W1019" s="162"/>
      <c r="X1019" s="162"/>
      <c r="Y1019" s="162"/>
    </row>
    <row r="1020" spans="2:25" x14ac:dyDescent="0.25">
      <c r="B1020" s="162"/>
      <c r="C1020" s="162"/>
      <c r="D1020" s="162"/>
      <c r="E1020" s="162"/>
      <c r="F1020" s="162"/>
      <c r="G1020" s="162"/>
      <c r="H1020" s="162"/>
      <c r="I1020" s="162"/>
      <c r="J1020" s="162"/>
      <c r="K1020" s="162"/>
      <c r="L1020" s="162"/>
      <c r="M1020" s="162"/>
      <c r="N1020" s="162"/>
      <c r="O1020" s="162"/>
      <c r="P1020" s="162"/>
      <c r="Q1020" s="162"/>
      <c r="R1020" s="162"/>
      <c r="S1020" s="162"/>
      <c r="T1020" s="162"/>
      <c r="U1020" s="162"/>
      <c r="V1020" s="162"/>
      <c r="W1020" s="162"/>
      <c r="X1020" s="162"/>
      <c r="Y1020" s="162"/>
    </row>
    <row r="1021" spans="2:25" x14ac:dyDescent="0.25">
      <c r="B1021" s="162"/>
      <c r="C1021" s="162"/>
      <c r="D1021" s="162"/>
      <c r="E1021" s="162"/>
      <c r="F1021" s="162"/>
      <c r="G1021" s="162"/>
      <c r="H1021" s="162"/>
      <c r="I1021" s="162"/>
      <c r="J1021" s="162"/>
      <c r="K1021" s="162"/>
      <c r="L1021" s="162"/>
      <c r="M1021" s="162"/>
      <c r="N1021" s="162"/>
      <c r="O1021" s="162"/>
      <c r="P1021" s="162"/>
      <c r="Q1021" s="162"/>
      <c r="R1021" s="162"/>
      <c r="S1021" s="162"/>
      <c r="T1021" s="162"/>
      <c r="U1021" s="162"/>
      <c r="V1021" s="162"/>
      <c r="W1021" s="162"/>
      <c r="X1021" s="162"/>
      <c r="Y1021" s="162"/>
    </row>
    <row r="1022" spans="2:25" x14ac:dyDescent="0.25">
      <c r="B1022" s="162"/>
      <c r="C1022" s="162"/>
      <c r="D1022" s="162"/>
      <c r="E1022" s="162"/>
      <c r="F1022" s="162"/>
      <c r="G1022" s="162"/>
      <c r="H1022" s="162"/>
      <c r="I1022" s="162"/>
      <c r="J1022" s="162"/>
      <c r="K1022" s="162"/>
      <c r="L1022" s="162"/>
      <c r="M1022" s="162"/>
      <c r="N1022" s="162"/>
      <c r="O1022" s="162"/>
      <c r="P1022" s="162"/>
      <c r="Q1022" s="162"/>
      <c r="R1022" s="162"/>
      <c r="S1022" s="162"/>
      <c r="T1022" s="162"/>
      <c r="U1022" s="162"/>
      <c r="V1022" s="162"/>
      <c r="W1022" s="162"/>
      <c r="X1022" s="162"/>
      <c r="Y1022" s="162"/>
    </row>
    <row r="1023" spans="2:25" x14ac:dyDescent="0.25">
      <c r="B1023" s="162"/>
      <c r="C1023" s="162"/>
      <c r="D1023" s="162"/>
      <c r="E1023" s="162"/>
      <c r="F1023" s="162"/>
      <c r="G1023" s="162"/>
      <c r="H1023" s="162"/>
      <c r="I1023" s="162"/>
      <c r="J1023" s="162"/>
      <c r="K1023" s="162"/>
      <c r="L1023" s="162"/>
      <c r="M1023" s="162"/>
      <c r="N1023" s="162"/>
      <c r="O1023" s="162"/>
      <c r="P1023" s="162"/>
      <c r="Q1023" s="162"/>
      <c r="R1023" s="162"/>
      <c r="S1023" s="162"/>
      <c r="T1023" s="162"/>
      <c r="U1023" s="162"/>
      <c r="V1023" s="162"/>
      <c r="W1023" s="162"/>
      <c r="X1023" s="162"/>
      <c r="Y1023" s="162"/>
    </row>
    <row r="1024" spans="2:25" x14ac:dyDescent="0.25">
      <c r="B1024" s="162"/>
      <c r="C1024" s="162"/>
      <c r="D1024" s="162"/>
      <c r="E1024" s="162"/>
      <c r="F1024" s="162"/>
      <c r="G1024" s="162"/>
      <c r="H1024" s="162"/>
      <c r="I1024" s="162"/>
      <c r="J1024" s="162"/>
      <c r="K1024" s="162"/>
      <c r="L1024" s="162"/>
      <c r="M1024" s="162"/>
      <c r="N1024" s="162"/>
      <c r="O1024" s="162"/>
      <c r="P1024" s="162"/>
      <c r="Q1024" s="162"/>
      <c r="R1024" s="162"/>
      <c r="S1024" s="162"/>
      <c r="T1024" s="162"/>
      <c r="U1024" s="162"/>
      <c r="V1024" s="162"/>
      <c r="W1024" s="162"/>
      <c r="X1024" s="162"/>
      <c r="Y1024" s="162"/>
    </row>
    <row r="1025" spans="2:25" x14ac:dyDescent="0.25">
      <c r="B1025" s="162"/>
      <c r="C1025" s="162"/>
      <c r="D1025" s="162"/>
      <c r="E1025" s="162"/>
      <c r="F1025" s="162"/>
      <c r="G1025" s="162"/>
      <c r="H1025" s="162"/>
      <c r="I1025" s="162"/>
      <c r="J1025" s="162"/>
      <c r="K1025" s="162"/>
      <c r="L1025" s="162"/>
      <c r="M1025" s="162"/>
      <c r="N1025" s="162"/>
      <c r="O1025" s="162"/>
      <c r="P1025" s="162"/>
      <c r="Q1025" s="162"/>
      <c r="R1025" s="162"/>
      <c r="S1025" s="162"/>
      <c r="T1025" s="162"/>
      <c r="U1025" s="162"/>
      <c r="V1025" s="162"/>
      <c r="W1025" s="162"/>
      <c r="X1025" s="162"/>
      <c r="Y1025" s="162"/>
    </row>
    <row r="1026" spans="2:25" x14ac:dyDescent="0.25">
      <c r="B1026" s="162"/>
      <c r="C1026" s="162"/>
      <c r="D1026" s="162"/>
      <c r="E1026" s="162"/>
      <c r="F1026" s="162"/>
      <c r="G1026" s="162"/>
      <c r="H1026" s="162"/>
      <c r="I1026" s="162"/>
      <c r="J1026" s="162"/>
      <c r="K1026" s="162"/>
      <c r="L1026" s="162"/>
      <c r="M1026" s="162"/>
      <c r="N1026" s="162"/>
      <c r="O1026" s="162"/>
      <c r="P1026" s="162"/>
      <c r="Q1026" s="162"/>
      <c r="R1026" s="162"/>
      <c r="S1026" s="162"/>
      <c r="T1026" s="162"/>
      <c r="U1026" s="162"/>
      <c r="V1026" s="162"/>
      <c r="W1026" s="162"/>
      <c r="X1026" s="162"/>
      <c r="Y1026" s="162"/>
    </row>
    <row r="1027" spans="2:25" x14ac:dyDescent="0.25">
      <c r="B1027" s="162"/>
      <c r="C1027" s="162"/>
      <c r="D1027" s="162"/>
      <c r="E1027" s="162"/>
      <c r="F1027" s="162"/>
      <c r="G1027" s="162"/>
      <c r="H1027" s="162"/>
      <c r="I1027" s="162"/>
      <c r="J1027" s="162"/>
      <c r="K1027" s="162"/>
      <c r="L1027" s="162"/>
      <c r="M1027" s="162"/>
      <c r="N1027" s="162"/>
      <c r="O1027" s="162"/>
      <c r="P1027" s="162"/>
      <c r="Q1027" s="162"/>
      <c r="R1027" s="162"/>
      <c r="S1027" s="162"/>
      <c r="T1027" s="162"/>
      <c r="U1027" s="162"/>
      <c r="V1027" s="162"/>
      <c r="W1027" s="162"/>
      <c r="X1027" s="162"/>
      <c r="Y1027" s="162"/>
    </row>
    <row r="1028" spans="2:25" x14ac:dyDescent="0.25">
      <c r="B1028" s="162"/>
      <c r="C1028" s="162"/>
      <c r="D1028" s="162"/>
      <c r="E1028" s="162"/>
      <c r="F1028" s="162"/>
      <c r="G1028" s="162"/>
      <c r="H1028" s="162"/>
      <c r="I1028" s="162"/>
      <c r="J1028" s="162"/>
      <c r="K1028" s="162"/>
      <c r="L1028" s="162"/>
      <c r="M1028" s="162"/>
      <c r="N1028" s="162"/>
      <c r="O1028" s="162"/>
      <c r="P1028" s="162"/>
      <c r="Q1028" s="162"/>
      <c r="R1028" s="162"/>
      <c r="S1028" s="162"/>
      <c r="T1028" s="162"/>
      <c r="U1028" s="162"/>
      <c r="V1028" s="162"/>
      <c r="W1028" s="162"/>
      <c r="X1028" s="162"/>
      <c r="Y1028" s="162"/>
    </row>
    <row r="1029" spans="2:25" x14ac:dyDescent="0.25">
      <c r="B1029" s="162"/>
      <c r="C1029" s="162"/>
      <c r="D1029" s="162"/>
      <c r="E1029" s="162"/>
      <c r="F1029" s="162"/>
      <c r="G1029" s="162"/>
      <c r="H1029" s="162"/>
      <c r="I1029" s="162"/>
      <c r="J1029" s="162"/>
      <c r="K1029" s="162"/>
      <c r="L1029" s="162"/>
      <c r="M1029" s="162"/>
      <c r="N1029" s="162"/>
      <c r="O1029" s="162"/>
      <c r="P1029" s="162"/>
      <c r="Q1029" s="162"/>
      <c r="R1029" s="162"/>
      <c r="S1029" s="162"/>
      <c r="T1029" s="162"/>
      <c r="U1029" s="162"/>
      <c r="V1029" s="162"/>
      <c r="W1029" s="162"/>
      <c r="X1029" s="162"/>
      <c r="Y1029" s="162"/>
    </row>
    <row r="1030" spans="2:25" x14ac:dyDescent="0.25">
      <c r="B1030" s="162"/>
      <c r="C1030" s="162"/>
      <c r="D1030" s="162"/>
      <c r="E1030" s="162"/>
      <c r="F1030" s="162"/>
      <c r="G1030" s="162"/>
      <c r="H1030" s="162"/>
      <c r="I1030" s="162"/>
      <c r="J1030" s="162"/>
      <c r="K1030" s="162"/>
      <c r="L1030" s="162"/>
      <c r="M1030" s="162"/>
      <c r="N1030" s="162"/>
      <c r="O1030" s="162"/>
      <c r="P1030" s="162"/>
      <c r="Q1030" s="162"/>
      <c r="R1030" s="162"/>
      <c r="S1030" s="162"/>
      <c r="T1030" s="162"/>
      <c r="U1030" s="162"/>
      <c r="V1030" s="162"/>
      <c r="W1030" s="162"/>
      <c r="X1030" s="162"/>
      <c r="Y1030" s="162"/>
    </row>
    <row r="1031" spans="2:25" x14ac:dyDescent="0.25">
      <c r="B1031" s="162"/>
      <c r="C1031" s="162"/>
      <c r="D1031" s="162"/>
      <c r="E1031" s="162"/>
      <c r="F1031" s="162"/>
      <c r="G1031" s="162"/>
      <c r="H1031" s="162"/>
      <c r="I1031" s="162"/>
      <c r="J1031" s="162"/>
      <c r="K1031" s="162"/>
      <c r="L1031" s="162"/>
      <c r="M1031" s="162"/>
      <c r="N1031" s="162"/>
      <c r="O1031" s="162"/>
      <c r="P1031" s="162"/>
      <c r="Q1031" s="162"/>
      <c r="R1031" s="162"/>
      <c r="S1031" s="162"/>
      <c r="T1031" s="162"/>
      <c r="U1031" s="162"/>
      <c r="V1031" s="162"/>
      <c r="W1031" s="162"/>
      <c r="X1031" s="162"/>
      <c r="Y1031" s="162"/>
    </row>
    <row r="1032" spans="2:25" x14ac:dyDescent="0.25">
      <c r="B1032" s="162"/>
      <c r="C1032" s="162"/>
      <c r="D1032" s="162"/>
      <c r="E1032" s="162"/>
      <c r="F1032" s="162"/>
      <c r="G1032" s="162"/>
      <c r="H1032" s="162"/>
      <c r="I1032" s="162"/>
      <c r="J1032" s="162"/>
      <c r="K1032" s="162"/>
      <c r="L1032" s="162"/>
      <c r="M1032" s="162"/>
      <c r="N1032" s="162"/>
      <c r="O1032" s="162"/>
      <c r="P1032" s="162"/>
      <c r="Q1032" s="162"/>
      <c r="R1032" s="162"/>
      <c r="S1032" s="162"/>
      <c r="T1032" s="162"/>
      <c r="U1032" s="162"/>
      <c r="V1032" s="162"/>
      <c r="W1032" s="162"/>
      <c r="X1032" s="162"/>
      <c r="Y1032" s="162"/>
    </row>
    <row r="1033" spans="2:25" x14ac:dyDescent="0.25">
      <c r="B1033" s="162"/>
      <c r="C1033" s="162"/>
      <c r="D1033" s="162"/>
      <c r="E1033" s="162"/>
      <c r="F1033" s="162"/>
      <c r="G1033" s="162"/>
      <c r="H1033" s="162"/>
      <c r="I1033" s="162"/>
      <c r="J1033" s="162"/>
      <c r="K1033" s="162"/>
      <c r="L1033" s="162"/>
      <c r="M1033" s="162"/>
      <c r="N1033" s="162"/>
      <c r="O1033" s="162"/>
      <c r="P1033" s="162"/>
      <c r="Q1033" s="162"/>
      <c r="R1033" s="162"/>
      <c r="S1033" s="162"/>
      <c r="T1033" s="162"/>
      <c r="U1033" s="162"/>
      <c r="V1033" s="162"/>
      <c r="W1033" s="162"/>
      <c r="X1033" s="162"/>
      <c r="Y1033" s="162"/>
    </row>
    <row r="1034" spans="2:25" x14ac:dyDescent="0.25">
      <c r="B1034" s="162"/>
      <c r="C1034" s="162"/>
      <c r="D1034" s="162"/>
      <c r="E1034" s="162"/>
      <c r="F1034" s="162"/>
      <c r="G1034" s="162"/>
      <c r="H1034" s="162"/>
      <c r="I1034" s="162"/>
      <c r="J1034" s="162"/>
      <c r="K1034" s="162"/>
      <c r="L1034" s="162"/>
      <c r="M1034" s="162"/>
      <c r="N1034" s="162"/>
      <c r="O1034" s="162"/>
      <c r="P1034" s="162"/>
      <c r="Q1034" s="162"/>
      <c r="R1034" s="162"/>
      <c r="S1034" s="162"/>
      <c r="T1034" s="162"/>
      <c r="U1034" s="162"/>
      <c r="V1034" s="162"/>
      <c r="W1034" s="162"/>
      <c r="X1034" s="162"/>
      <c r="Y1034" s="162"/>
    </row>
    <row r="1035" spans="2:25" x14ac:dyDescent="0.25">
      <c r="B1035" s="162"/>
      <c r="C1035" s="162"/>
      <c r="D1035" s="162"/>
      <c r="E1035" s="162"/>
      <c r="F1035" s="162"/>
      <c r="G1035" s="162"/>
      <c r="H1035" s="162"/>
      <c r="I1035" s="162"/>
      <c r="J1035" s="162"/>
      <c r="K1035" s="162"/>
      <c r="L1035" s="162"/>
      <c r="M1035" s="162"/>
      <c r="N1035" s="162"/>
      <c r="O1035" s="162"/>
      <c r="P1035" s="162"/>
      <c r="Q1035" s="162"/>
      <c r="R1035" s="162"/>
      <c r="S1035" s="162"/>
      <c r="T1035" s="162"/>
      <c r="U1035" s="162"/>
      <c r="V1035" s="162"/>
      <c r="W1035" s="162"/>
      <c r="X1035" s="162"/>
      <c r="Y1035" s="162"/>
    </row>
    <row r="1036" spans="2:25" x14ac:dyDescent="0.25">
      <c r="B1036" s="162"/>
      <c r="C1036" s="162"/>
      <c r="D1036" s="162"/>
      <c r="E1036" s="162"/>
      <c r="F1036" s="162"/>
      <c r="G1036" s="162"/>
      <c r="H1036" s="162"/>
      <c r="I1036" s="162"/>
      <c r="J1036" s="162"/>
      <c r="K1036" s="162"/>
      <c r="L1036" s="162"/>
      <c r="M1036" s="162"/>
      <c r="N1036" s="162"/>
      <c r="O1036" s="162"/>
      <c r="P1036" s="162"/>
      <c r="Q1036" s="162"/>
      <c r="R1036" s="162"/>
      <c r="S1036" s="162"/>
      <c r="T1036" s="162"/>
      <c r="U1036" s="162"/>
      <c r="V1036" s="162"/>
      <c r="W1036" s="162"/>
      <c r="X1036" s="162"/>
      <c r="Y1036" s="162"/>
    </row>
    <row r="1037" spans="2:25" x14ac:dyDescent="0.25">
      <c r="B1037" s="162"/>
      <c r="C1037" s="162"/>
      <c r="D1037" s="162"/>
      <c r="E1037" s="162"/>
      <c r="F1037" s="162"/>
      <c r="G1037" s="162"/>
      <c r="H1037" s="162"/>
      <c r="I1037" s="162"/>
      <c r="J1037" s="162"/>
      <c r="K1037" s="162"/>
      <c r="L1037" s="162"/>
      <c r="M1037" s="162"/>
      <c r="N1037" s="162"/>
      <c r="O1037" s="162"/>
      <c r="P1037" s="162"/>
      <c r="Q1037" s="162"/>
      <c r="R1037" s="162"/>
      <c r="S1037" s="162"/>
      <c r="T1037" s="162"/>
      <c r="U1037" s="162"/>
      <c r="V1037" s="162"/>
      <c r="W1037" s="162"/>
      <c r="X1037" s="162"/>
      <c r="Y1037" s="162"/>
    </row>
    <row r="1038" spans="2:25" x14ac:dyDescent="0.25">
      <c r="B1038" s="162"/>
      <c r="C1038" s="162"/>
      <c r="D1038" s="162"/>
      <c r="E1038" s="162"/>
      <c r="F1038" s="162"/>
      <c r="G1038" s="162"/>
      <c r="H1038" s="162"/>
      <c r="I1038" s="162"/>
      <c r="J1038" s="162"/>
      <c r="K1038" s="162"/>
      <c r="L1038" s="162"/>
      <c r="M1038" s="162"/>
      <c r="N1038" s="162"/>
      <c r="O1038" s="162"/>
      <c r="P1038" s="162"/>
      <c r="Q1038" s="162"/>
      <c r="R1038" s="162"/>
      <c r="S1038" s="162"/>
      <c r="T1038" s="162"/>
      <c r="U1038" s="162"/>
      <c r="V1038" s="162"/>
      <c r="W1038" s="162"/>
      <c r="X1038" s="162"/>
      <c r="Y1038" s="162"/>
    </row>
    <row r="1039" spans="2:25" x14ac:dyDescent="0.25">
      <c r="B1039" s="162"/>
      <c r="C1039" s="162"/>
      <c r="D1039" s="162"/>
      <c r="E1039" s="162"/>
      <c r="F1039" s="162"/>
      <c r="G1039" s="162"/>
      <c r="H1039" s="162"/>
      <c r="I1039" s="162"/>
      <c r="J1039" s="162"/>
      <c r="K1039" s="162"/>
      <c r="L1039" s="162"/>
      <c r="M1039" s="162"/>
      <c r="N1039" s="162"/>
      <c r="O1039" s="162"/>
      <c r="P1039" s="162"/>
      <c r="Q1039" s="162"/>
      <c r="R1039" s="162"/>
      <c r="S1039" s="162"/>
      <c r="T1039" s="162"/>
      <c r="U1039" s="162"/>
      <c r="V1039" s="162"/>
      <c r="W1039" s="162"/>
      <c r="X1039" s="162"/>
      <c r="Y1039" s="162"/>
    </row>
    <row r="1040" spans="2:25" x14ac:dyDescent="0.25">
      <c r="B1040" s="162"/>
      <c r="C1040" s="162"/>
      <c r="D1040" s="162"/>
      <c r="E1040" s="162"/>
      <c r="F1040" s="162"/>
      <c r="G1040" s="162"/>
      <c r="H1040" s="162"/>
      <c r="I1040" s="162"/>
      <c r="J1040" s="162"/>
      <c r="K1040" s="162"/>
      <c r="L1040" s="162"/>
      <c r="M1040" s="162"/>
      <c r="N1040" s="162"/>
      <c r="O1040" s="162"/>
      <c r="P1040" s="162"/>
      <c r="Q1040" s="162"/>
      <c r="R1040" s="162"/>
      <c r="S1040" s="162"/>
      <c r="T1040" s="162"/>
      <c r="U1040" s="162"/>
      <c r="V1040" s="162"/>
      <c r="W1040" s="162"/>
      <c r="X1040" s="162"/>
      <c r="Y1040" s="162"/>
    </row>
    <row r="1041" spans="2:25" x14ac:dyDescent="0.25">
      <c r="B1041" s="162"/>
      <c r="C1041" s="162"/>
      <c r="D1041" s="162"/>
      <c r="E1041" s="162"/>
      <c r="F1041" s="162"/>
      <c r="G1041" s="162"/>
      <c r="H1041" s="162"/>
      <c r="I1041" s="162"/>
      <c r="J1041" s="162"/>
      <c r="K1041" s="162"/>
      <c r="L1041" s="162"/>
      <c r="M1041" s="162"/>
      <c r="N1041" s="162"/>
      <c r="O1041" s="162"/>
      <c r="P1041" s="162"/>
      <c r="Q1041" s="162"/>
      <c r="R1041" s="162"/>
      <c r="S1041" s="162"/>
      <c r="T1041" s="162"/>
      <c r="U1041" s="162"/>
      <c r="V1041" s="162"/>
      <c r="W1041" s="162"/>
      <c r="X1041" s="162"/>
      <c r="Y1041" s="162"/>
    </row>
    <row r="1042" spans="2:25" x14ac:dyDescent="0.25">
      <c r="B1042" s="162"/>
      <c r="C1042" s="162"/>
      <c r="D1042" s="162"/>
      <c r="E1042" s="162"/>
      <c r="F1042" s="162"/>
      <c r="G1042" s="162"/>
      <c r="H1042" s="162"/>
      <c r="I1042" s="162"/>
      <c r="J1042" s="162"/>
      <c r="K1042" s="162"/>
      <c r="L1042" s="162"/>
      <c r="M1042" s="162"/>
      <c r="N1042" s="162"/>
      <c r="O1042" s="162"/>
      <c r="P1042" s="162"/>
      <c r="Q1042" s="162"/>
      <c r="R1042" s="162"/>
      <c r="S1042" s="162"/>
      <c r="T1042" s="162"/>
      <c r="U1042" s="162"/>
      <c r="V1042" s="162"/>
      <c r="W1042" s="162"/>
      <c r="X1042" s="162"/>
      <c r="Y1042" s="162"/>
    </row>
    <row r="1043" spans="2:25" x14ac:dyDescent="0.25">
      <c r="B1043" s="162"/>
      <c r="C1043" s="162"/>
      <c r="D1043" s="162"/>
      <c r="E1043" s="162"/>
      <c r="F1043" s="162"/>
      <c r="G1043" s="162"/>
      <c r="H1043" s="162"/>
      <c r="I1043" s="162"/>
      <c r="J1043" s="162"/>
      <c r="K1043" s="162"/>
      <c r="L1043" s="162"/>
      <c r="M1043" s="162"/>
      <c r="N1043" s="162"/>
      <c r="O1043" s="162"/>
      <c r="P1043" s="162"/>
      <c r="Q1043" s="162"/>
      <c r="R1043" s="162"/>
      <c r="S1043" s="162"/>
      <c r="T1043" s="162"/>
      <c r="U1043" s="162"/>
      <c r="V1043" s="162"/>
      <c r="W1043" s="162"/>
      <c r="X1043" s="162"/>
      <c r="Y1043" s="162"/>
    </row>
    <row r="1044" spans="2:25" x14ac:dyDescent="0.25">
      <c r="B1044" s="162"/>
      <c r="C1044" s="162"/>
      <c r="D1044" s="162"/>
      <c r="E1044" s="162"/>
      <c r="F1044" s="162"/>
      <c r="G1044" s="162"/>
      <c r="H1044" s="162"/>
      <c r="I1044" s="162"/>
      <c r="J1044" s="162"/>
      <c r="K1044" s="162"/>
      <c r="L1044" s="162"/>
      <c r="M1044" s="162"/>
      <c r="N1044" s="162"/>
      <c r="O1044" s="162"/>
      <c r="P1044" s="162"/>
      <c r="Q1044" s="162"/>
      <c r="R1044" s="162"/>
      <c r="S1044" s="162"/>
      <c r="T1044" s="162"/>
      <c r="U1044" s="162"/>
      <c r="V1044" s="162"/>
      <c r="W1044" s="162"/>
      <c r="X1044" s="162"/>
      <c r="Y1044" s="162"/>
    </row>
    <row r="1045" spans="2:25" x14ac:dyDescent="0.25">
      <c r="B1045" s="162"/>
      <c r="C1045" s="162"/>
      <c r="D1045" s="162"/>
      <c r="E1045" s="162"/>
      <c r="F1045" s="162"/>
      <c r="G1045" s="162"/>
      <c r="H1045" s="162"/>
      <c r="I1045" s="162"/>
      <c r="J1045" s="162"/>
      <c r="K1045" s="162"/>
      <c r="L1045" s="162"/>
      <c r="M1045" s="162"/>
      <c r="N1045" s="162"/>
      <c r="O1045" s="162"/>
      <c r="P1045" s="162"/>
      <c r="Q1045" s="162"/>
      <c r="R1045" s="162"/>
      <c r="S1045" s="162"/>
      <c r="T1045" s="162"/>
      <c r="U1045" s="162"/>
      <c r="V1045" s="162"/>
      <c r="W1045" s="162"/>
      <c r="X1045" s="162"/>
      <c r="Y1045" s="162"/>
    </row>
    <row r="1046" spans="2:25" x14ac:dyDescent="0.25">
      <c r="B1046" s="162"/>
      <c r="C1046" s="162"/>
      <c r="D1046" s="162"/>
      <c r="E1046" s="162"/>
      <c r="F1046" s="162"/>
      <c r="G1046" s="162"/>
      <c r="H1046" s="162"/>
      <c r="I1046" s="162"/>
      <c r="J1046" s="162"/>
      <c r="K1046" s="162"/>
      <c r="L1046" s="162"/>
      <c r="M1046" s="162"/>
      <c r="N1046" s="162"/>
      <c r="O1046" s="162"/>
      <c r="P1046" s="162"/>
      <c r="Q1046" s="162"/>
      <c r="R1046" s="162"/>
      <c r="S1046" s="162"/>
      <c r="T1046" s="162"/>
      <c r="U1046" s="162"/>
      <c r="V1046" s="162"/>
      <c r="W1046" s="162"/>
      <c r="X1046" s="162"/>
      <c r="Y1046" s="162"/>
    </row>
    <row r="1047" spans="2:25" x14ac:dyDescent="0.25">
      <c r="B1047" s="162"/>
      <c r="C1047" s="162"/>
      <c r="D1047" s="162"/>
      <c r="E1047" s="162"/>
      <c r="F1047" s="162"/>
      <c r="G1047" s="162"/>
      <c r="H1047" s="162"/>
      <c r="I1047" s="162"/>
      <c r="J1047" s="162"/>
      <c r="K1047" s="162"/>
      <c r="L1047" s="162"/>
      <c r="M1047" s="162"/>
      <c r="N1047" s="162"/>
      <c r="O1047" s="162"/>
      <c r="P1047" s="162"/>
      <c r="Q1047" s="162"/>
      <c r="R1047" s="162"/>
      <c r="S1047" s="162"/>
      <c r="T1047" s="162"/>
      <c r="U1047" s="162"/>
      <c r="V1047" s="162"/>
      <c r="W1047" s="162"/>
      <c r="X1047" s="162"/>
      <c r="Y1047" s="162"/>
    </row>
    <row r="1048" spans="2:25" x14ac:dyDescent="0.25">
      <c r="B1048" s="162"/>
      <c r="C1048" s="162"/>
      <c r="D1048" s="162"/>
      <c r="E1048" s="162"/>
      <c r="F1048" s="162"/>
      <c r="G1048" s="162"/>
      <c r="H1048" s="162"/>
      <c r="I1048" s="162"/>
      <c r="J1048" s="162"/>
      <c r="K1048" s="162"/>
      <c r="L1048" s="162"/>
      <c r="M1048" s="162"/>
      <c r="N1048" s="162"/>
      <c r="O1048" s="162"/>
      <c r="P1048" s="162"/>
      <c r="Q1048" s="162"/>
      <c r="R1048" s="162"/>
      <c r="S1048" s="162"/>
      <c r="T1048" s="162"/>
      <c r="U1048" s="162"/>
      <c r="V1048" s="162"/>
      <c r="W1048" s="162"/>
      <c r="X1048" s="162"/>
      <c r="Y1048" s="162"/>
    </row>
    <row r="1049" spans="2:25" x14ac:dyDescent="0.25">
      <c r="B1049" s="162"/>
      <c r="C1049" s="162"/>
      <c r="D1049" s="162"/>
      <c r="E1049" s="162"/>
      <c r="F1049" s="162"/>
      <c r="G1049" s="162"/>
      <c r="H1049" s="162"/>
      <c r="I1049" s="162"/>
      <c r="J1049" s="162"/>
      <c r="K1049" s="162"/>
      <c r="L1049" s="162"/>
      <c r="M1049" s="162"/>
      <c r="N1049" s="162"/>
      <c r="O1049" s="162"/>
      <c r="P1049" s="162"/>
      <c r="Q1049" s="162"/>
      <c r="R1049" s="162"/>
      <c r="S1049" s="162"/>
      <c r="T1049" s="162"/>
      <c r="U1049" s="162"/>
      <c r="V1049" s="162"/>
      <c r="W1049" s="162"/>
      <c r="X1049" s="162"/>
      <c r="Y1049" s="162"/>
    </row>
    <row r="1050" spans="2:25" x14ac:dyDescent="0.25">
      <c r="B1050" s="162"/>
      <c r="C1050" s="162"/>
      <c r="D1050" s="162"/>
      <c r="E1050" s="162"/>
      <c r="F1050" s="162"/>
      <c r="G1050" s="162"/>
      <c r="H1050" s="162"/>
      <c r="I1050" s="162"/>
      <c r="J1050" s="162"/>
      <c r="K1050" s="162"/>
      <c r="L1050" s="162"/>
      <c r="M1050" s="162"/>
      <c r="N1050" s="162"/>
      <c r="O1050" s="162"/>
      <c r="P1050" s="162"/>
      <c r="Q1050" s="162"/>
      <c r="R1050" s="162"/>
      <c r="S1050" s="162"/>
      <c r="T1050" s="162"/>
      <c r="U1050" s="162"/>
      <c r="V1050" s="162"/>
      <c r="W1050" s="162"/>
      <c r="X1050" s="162"/>
      <c r="Y1050" s="162"/>
    </row>
    <row r="1051" spans="2:25" x14ac:dyDescent="0.25">
      <c r="B1051" s="162"/>
      <c r="C1051" s="162"/>
      <c r="D1051" s="162"/>
      <c r="E1051" s="162"/>
      <c r="F1051" s="162"/>
      <c r="G1051" s="162"/>
      <c r="H1051" s="162"/>
      <c r="I1051" s="162"/>
      <c r="J1051" s="162"/>
      <c r="K1051" s="162"/>
      <c r="L1051" s="162"/>
      <c r="M1051" s="162"/>
      <c r="N1051" s="162"/>
      <c r="O1051" s="162"/>
      <c r="P1051" s="162"/>
      <c r="Q1051" s="162"/>
      <c r="R1051" s="162"/>
      <c r="S1051" s="162"/>
      <c r="T1051" s="162"/>
      <c r="U1051" s="162"/>
      <c r="V1051" s="162"/>
      <c r="W1051" s="162"/>
      <c r="X1051" s="162"/>
      <c r="Y1051" s="162"/>
    </row>
    <row r="1052" spans="2:25" x14ac:dyDescent="0.25">
      <c r="B1052" s="162"/>
      <c r="C1052" s="162"/>
      <c r="D1052" s="162"/>
      <c r="E1052" s="162"/>
      <c r="F1052" s="162"/>
      <c r="G1052" s="162"/>
      <c r="H1052" s="162"/>
      <c r="I1052" s="162"/>
      <c r="J1052" s="162"/>
      <c r="K1052" s="162"/>
      <c r="L1052" s="162"/>
      <c r="M1052" s="162"/>
      <c r="N1052" s="162"/>
      <c r="O1052" s="162"/>
      <c r="P1052" s="162"/>
      <c r="Q1052" s="162"/>
      <c r="R1052" s="162"/>
      <c r="S1052" s="162"/>
      <c r="T1052" s="162"/>
      <c r="U1052" s="162"/>
      <c r="V1052" s="162"/>
      <c r="W1052" s="162"/>
      <c r="X1052" s="162"/>
      <c r="Y1052" s="162"/>
    </row>
    <row r="1053" spans="2:25" x14ac:dyDescent="0.25">
      <c r="B1053" s="162"/>
      <c r="C1053" s="162"/>
      <c r="D1053" s="162"/>
      <c r="E1053" s="162"/>
      <c r="F1053" s="162"/>
      <c r="G1053" s="162"/>
      <c r="H1053" s="162"/>
      <c r="I1053" s="162"/>
      <c r="J1053" s="162"/>
      <c r="K1053" s="162"/>
      <c r="L1053" s="162"/>
      <c r="M1053" s="162"/>
      <c r="N1053" s="162"/>
      <c r="O1053" s="162"/>
      <c r="P1053" s="162"/>
      <c r="Q1053" s="162"/>
      <c r="R1053" s="162"/>
      <c r="S1053" s="162"/>
      <c r="T1053" s="162"/>
      <c r="U1053" s="162"/>
      <c r="V1053" s="162"/>
      <c r="W1053" s="162"/>
      <c r="X1053" s="162"/>
      <c r="Y1053" s="162"/>
    </row>
    <row r="1054" spans="2:25" x14ac:dyDescent="0.25">
      <c r="B1054" s="162"/>
      <c r="C1054" s="162"/>
      <c r="D1054" s="162"/>
      <c r="E1054" s="162"/>
      <c r="F1054" s="162"/>
      <c r="G1054" s="162"/>
      <c r="H1054" s="162"/>
      <c r="I1054" s="162"/>
      <c r="J1054" s="162"/>
      <c r="K1054" s="162"/>
      <c r="L1054" s="162"/>
      <c r="M1054" s="162"/>
      <c r="N1054" s="162"/>
      <c r="O1054" s="162"/>
      <c r="P1054" s="162"/>
      <c r="Q1054" s="162"/>
      <c r="R1054" s="162"/>
      <c r="S1054" s="162"/>
      <c r="T1054" s="162"/>
      <c r="U1054" s="162"/>
      <c r="V1054" s="162"/>
      <c r="W1054" s="162"/>
      <c r="X1054" s="162"/>
      <c r="Y1054" s="162"/>
    </row>
    <row r="1055" spans="2:25" x14ac:dyDescent="0.25">
      <c r="B1055" s="162"/>
      <c r="C1055" s="162"/>
      <c r="D1055" s="162"/>
      <c r="E1055" s="162"/>
      <c r="F1055" s="162"/>
      <c r="G1055" s="162"/>
      <c r="H1055" s="162"/>
      <c r="I1055" s="162"/>
      <c r="J1055" s="162"/>
      <c r="K1055" s="162"/>
      <c r="L1055" s="162"/>
      <c r="M1055" s="162"/>
      <c r="N1055" s="162"/>
      <c r="O1055" s="162"/>
      <c r="P1055" s="162"/>
      <c r="Q1055" s="162"/>
      <c r="R1055" s="162"/>
      <c r="S1055" s="162"/>
      <c r="T1055" s="162"/>
      <c r="U1055" s="162"/>
      <c r="V1055" s="162"/>
      <c r="W1055" s="162"/>
      <c r="X1055" s="162"/>
      <c r="Y1055" s="162"/>
    </row>
    <row r="1056" spans="2:25" x14ac:dyDescent="0.25">
      <c r="B1056" s="162"/>
      <c r="C1056" s="162"/>
      <c r="D1056" s="162"/>
      <c r="E1056" s="162"/>
      <c r="F1056" s="162"/>
      <c r="G1056" s="162"/>
      <c r="H1056" s="162"/>
      <c r="I1056" s="162"/>
      <c r="J1056" s="162"/>
      <c r="K1056" s="162"/>
      <c r="L1056" s="162"/>
      <c r="M1056" s="162"/>
      <c r="N1056" s="162"/>
      <c r="O1056" s="162"/>
      <c r="P1056" s="162"/>
      <c r="Q1056" s="162"/>
      <c r="R1056" s="162"/>
      <c r="S1056" s="162"/>
      <c r="T1056" s="162"/>
      <c r="U1056" s="162"/>
      <c r="V1056" s="162"/>
      <c r="W1056" s="162"/>
      <c r="X1056" s="162"/>
      <c r="Y1056" s="162"/>
    </row>
    <row r="1057" spans="2:25" x14ac:dyDescent="0.25">
      <c r="B1057" s="162"/>
      <c r="C1057" s="162"/>
      <c r="D1057" s="162"/>
      <c r="E1057" s="162"/>
      <c r="F1057" s="162"/>
      <c r="G1057" s="162"/>
      <c r="H1057" s="162"/>
      <c r="I1057" s="162"/>
      <c r="J1057" s="162"/>
      <c r="K1057" s="162"/>
      <c r="L1057" s="162"/>
      <c r="M1057" s="162"/>
      <c r="N1057" s="162"/>
      <c r="O1057" s="162"/>
      <c r="P1057" s="162"/>
      <c r="Q1057" s="162"/>
      <c r="R1057" s="162"/>
      <c r="S1057" s="162"/>
      <c r="T1057" s="162"/>
      <c r="U1057" s="162"/>
      <c r="V1057" s="162"/>
      <c r="W1057" s="162"/>
      <c r="X1057" s="162"/>
      <c r="Y1057" s="162"/>
    </row>
    <row r="1058" spans="2:25" x14ac:dyDescent="0.25">
      <c r="B1058" s="162"/>
      <c r="C1058" s="162"/>
      <c r="D1058" s="162"/>
      <c r="E1058" s="162"/>
      <c r="F1058" s="162"/>
      <c r="G1058" s="162"/>
      <c r="H1058" s="162"/>
      <c r="I1058" s="162"/>
      <c r="J1058" s="162"/>
      <c r="K1058" s="162"/>
      <c r="L1058" s="162"/>
      <c r="M1058" s="162"/>
      <c r="N1058" s="162"/>
      <c r="O1058" s="162"/>
      <c r="P1058" s="162"/>
      <c r="Q1058" s="162"/>
      <c r="R1058" s="162"/>
      <c r="S1058" s="162"/>
      <c r="T1058" s="162"/>
      <c r="U1058" s="162"/>
      <c r="V1058" s="162"/>
      <c r="W1058" s="162"/>
      <c r="X1058" s="162"/>
      <c r="Y1058" s="162"/>
    </row>
    <row r="1059" spans="2:25" x14ac:dyDescent="0.25">
      <c r="B1059" s="162"/>
      <c r="C1059" s="162"/>
      <c r="D1059" s="162"/>
      <c r="E1059" s="162"/>
      <c r="F1059" s="162"/>
      <c r="G1059" s="162"/>
      <c r="H1059" s="162"/>
      <c r="I1059" s="162"/>
      <c r="J1059" s="162"/>
      <c r="K1059" s="162"/>
      <c r="L1059" s="162"/>
      <c r="M1059" s="162"/>
      <c r="N1059" s="162"/>
      <c r="O1059" s="162"/>
      <c r="P1059" s="162"/>
      <c r="Q1059" s="162"/>
      <c r="R1059" s="162"/>
      <c r="S1059" s="162"/>
      <c r="T1059" s="162"/>
      <c r="U1059" s="162"/>
      <c r="V1059" s="162"/>
      <c r="W1059" s="162"/>
      <c r="X1059" s="162"/>
      <c r="Y1059" s="162"/>
    </row>
    <row r="1060" spans="2:25" x14ac:dyDescent="0.25">
      <c r="B1060" s="162"/>
      <c r="C1060" s="162"/>
      <c r="D1060" s="162"/>
      <c r="E1060" s="162"/>
      <c r="F1060" s="162"/>
      <c r="G1060" s="162"/>
      <c r="H1060" s="162"/>
      <c r="I1060" s="162"/>
      <c r="J1060" s="162"/>
      <c r="K1060" s="162"/>
      <c r="L1060" s="162"/>
      <c r="M1060" s="162"/>
      <c r="N1060" s="162"/>
      <c r="O1060" s="162"/>
      <c r="P1060" s="162"/>
      <c r="Q1060" s="162"/>
      <c r="R1060" s="162"/>
      <c r="S1060" s="162"/>
      <c r="T1060" s="162"/>
      <c r="U1060" s="162"/>
      <c r="V1060" s="162"/>
      <c r="W1060" s="162"/>
      <c r="X1060" s="162"/>
      <c r="Y1060" s="162"/>
    </row>
    <row r="1061" spans="2:25" x14ac:dyDescent="0.25">
      <c r="B1061" s="162"/>
      <c r="C1061" s="162"/>
      <c r="D1061" s="162"/>
      <c r="E1061" s="162"/>
      <c r="F1061" s="162"/>
      <c r="G1061" s="162"/>
      <c r="H1061" s="162"/>
      <c r="I1061" s="162"/>
      <c r="J1061" s="162"/>
      <c r="K1061" s="162"/>
      <c r="L1061" s="162"/>
      <c r="M1061" s="162"/>
      <c r="N1061" s="162"/>
      <c r="O1061" s="162"/>
      <c r="P1061" s="162"/>
      <c r="Q1061" s="162"/>
      <c r="R1061" s="162"/>
      <c r="S1061" s="162"/>
      <c r="T1061" s="162"/>
      <c r="U1061" s="162"/>
      <c r="V1061" s="162"/>
      <c r="W1061" s="162"/>
      <c r="X1061" s="162"/>
      <c r="Y1061" s="162"/>
    </row>
    <row r="1062" spans="2:25" x14ac:dyDescent="0.25">
      <c r="B1062" s="162"/>
      <c r="C1062" s="162"/>
      <c r="D1062" s="162"/>
      <c r="E1062" s="162"/>
      <c r="F1062" s="162"/>
      <c r="G1062" s="162"/>
      <c r="H1062" s="162"/>
      <c r="I1062" s="162"/>
      <c r="J1062" s="162"/>
      <c r="K1062" s="162"/>
      <c r="L1062" s="162"/>
      <c r="M1062" s="162"/>
      <c r="N1062" s="162"/>
      <c r="O1062" s="162"/>
      <c r="P1062" s="162"/>
      <c r="Q1062" s="162"/>
      <c r="R1062" s="162"/>
      <c r="S1062" s="162"/>
      <c r="T1062" s="162"/>
      <c r="U1062" s="162"/>
      <c r="V1062" s="162"/>
      <c r="W1062" s="162"/>
      <c r="X1062" s="162"/>
      <c r="Y1062" s="162"/>
    </row>
    <row r="1063" spans="2:25" x14ac:dyDescent="0.25">
      <c r="B1063" s="162"/>
      <c r="C1063" s="162"/>
      <c r="D1063" s="162"/>
      <c r="E1063" s="162"/>
      <c r="F1063" s="162"/>
      <c r="G1063" s="162"/>
      <c r="H1063" s="162"/>
      <c r="I1063" s="162"/>
      <c r="J1063" s="162"/>
      <c r="K1063" s="162"/>
      <c r="L1063" s="162"/>
      <c r="M1063" s="162"/>
      <c r="N1063" s="162"/>
      <c r="O1063" s="162"/>
      <c r="P1063" s="162"/>
      <c r="Q1063" s="162"/>
      <c r="R1063" s="162"/>
      <c r="S1063" s="162"/>
      <c r="T1063" s="162"/>
      <c r="U1063" s="162"/>
      <c r="V1063" s="162"/>
      <c r="W1063" s="162"/>
      <c r="X1063" s="162"/>
      <c r="Y1063" s="162"/>
    </row>
    <row r="1064" spans="2:25" x14ac:dyDescent="0.25">
      <c r="B1064" s="162"/>
      <c r="C1064" s="162"/>
      <c r="D1064" s="162"/>
      <c r="E1064" s="162"/>
      <c r="F1064" s="162"/>
      <c r="G1064" s="162"/>
      <c r="H1064" s="162"/>
      <c r="I1064" s="162"/>
      <c r="J1064" s="162"/>
      <c r="K1064" s="162"/>
      <c r="L1064" s="162"/>
      <c r="M1064" s="162"/>
      <c r="N1064" s="162"/>
      <c r="O1064" s="162"/>
      <c r="P1064" s="162"/>
      <c r="Q1064" s="162"/>
      <c r="R1064" s="162"/>
      <c r="S1064" s="162"/>
      <c r="T1064" s="162"/>
      <c r="U1064" s="162"/>
      <c r="V1064" s="162"/>
      <c r="W1064" s="162"/>
      <c r="X1064" s="162"/>
      <c r="Y1064" s="162"/>
    </row>
    <row r="1065" spans="2:25" x14ac:dyDescent="0.25">
      <c r="B1065" s="162"/>
      <c r="C1065" s="162"/>
      <c r="D1065" s="162"/>
      <c r="E1065" s="162"/>
      <c r="F1065" s="162"/>
      <c r="G1065" s="162"/>
      <c r="H1065" s="162"/>
      <c r="I1065" s="162"/>
      <c r="J1065" s="162"/>
      <c r="K1065" s="162"/>
      <c r="L1065" s="162"/>
      <c r="M1065" s="162"/>
      <c r="N1065" s="162"/>
      <c r="O1065" s="162"/>
      <c r="P1065" s="162"/>
      <c r="Q1065" s="162"/>
      <c r="R1065" s="162"/>
      <c r="S1065" s="162"/>
      <c r="T1065" s="162"/>
      <c r="U1065" s="162"/>
      <c r="V1065" s="162"/>
      <c r="W1065" s="162"/>
      <c r="X1065" s="162"/>
      <c r="Y1065" s="162"/>
    </row>
    <row r="1066" spans="2:25" x14ac:dyDescent="0.25">
      <c r="B1066" s="162"/>
      <c r="C1066" s="162"/>
      <c r="D1066" s="162"/>
      <c r="E1066" s="162"/>
      <c r="F1066" s="162"/>
      <c r="G1066" s="162"/>
      <c r="H1066" s="162"/>
      <c r="I1066" s="162"/>
      <c r="J1066" s="162"/>
      <c r="K1066" s="162"/>
      <c r="L1066" s="162"/>
      <c r="M1066" s="162"/>
      <c r="N1066" s="162"/>
      <c r="O1066" s="162"/>
      <c r="P1066" s="162"/>
      <c r="Q1066" s="162"/>
      <c r="R1066" s="162"/>
      <c r="S1066" s="162"/>
      <c r="T1066" s="162"/>
      <c r="U1066" s="162"/>
      <c r="V1066" s="162"/>
      <c r="W1066" s="162"/>
      <c r="X1066" s="162"/>
      <c r="Y1066" s="162"/>
    </row>
    <row r="1067" spans="2:25" x14ac:dyDescent="0.25">
      <c r="B1067" s="162"/>
      <c r="C1067" s="162"/>
      <c r="D1067" s="162"/>
      <c r="E1067" s="162"/>
      <c r="F1067" s="162"/>
      <c r="G1067" s="162"/>
      <c r="H1067" s="162"/>
      <c r="I1067" s="162"/>
      <c r="J1067" s="162"/>
      <c r="K1067" s="162"/>
      <c r="L1067" s="162"/>
      <c r="M1067" s="162"/>
      <c r="N1067" s="162"/>
      <c r="O1067" s="162"/>
      <c r="P1067" s="162"/>
      <c r="Q1067" s="162"/>
      <c r="R1067" s="162"/>
      <c r="S1067" s="162"/>
      <c r="T1067" s="162"/>
      <c r="U1067" s="162"/>
      <c r="V1067" s="162"/>
      <c r="W1067" s="162"/>
      <c r="X1067" s="162"/>
      <c r="Y1067" s="162"/>
    </row>
    <row r="1068" spans="2:25" x14ac:dyDescent="0.25">
      <c r="B1068" s="162"/>
      <c r="C1068" s="162"/>
      <c r="D1068" s="162"/>
      <c r="E1068" s="162"/>
      <c r="F1068" s="162"/>
      <c r="G1068" s="162"/>
      <c r="H1068" s="162"/>
      <c r="I1068" s="162"/>
      <c r="J1068" s="162"/>
      <c r="K1068" s="162"/>
      <c r="L1068" s="162"/>
      <c r="M1068" s="162"/>
      <c r="N1068" s="162"/>
      <c r="O1068" s="162"/>
      <c r="P1068" s="162"/>
      <c r="Q1068" s="162"/>
      <c r="R1068" s="162"/>
      <c r="S1068" s="162"/>
      <c r="T1068" s="162"/>
      <c r="U1068" s="162"/>
      <c r="V1068" s="162"/>
      <c r="W1068" s="162"/>
      <c r="X1068" s="162"/>
      <c r="Y1068" s="162"/>
    </row>
    <row r="1069" spans="2:25" x14ac:dyDescent="0.25">
      <c r="B1069" s="162"/>
      <c r="C1069" s="162"/>
      <c r="D1069" s="162"/>
      <c r="E1069" s="162"/>
      <c r="F1069" s="162"/>
      <c r="G1069" s="162"/>
      <c r="H1069" s="162"/>
      <c r="I1069" s="162"/>
      <c r="J1069" s="162"/>
      <c r="K1069" s="162"/>
      <c r="L1069" s="162"/>
      <c r="M1069" s="162"/>
      <c r="N1069" s="162"/>
      <c r="O1069" s="162"/>
      <c r="P1069" s="162"/>
      <c r="Q1069" s="162"/>
      <c r="R1069" s="162"/>
      <c r="S1069" s="162"/>
      <c r="T1069" s="162"/>
      <c r="U1069" s="162"/>
      <c r="V1069" s="162"/>
      <c r="W1069" s="162"/>
      <c r="X1069" s="162"/>
      <c r="Y1069" s="162"/>
    </row>
    <row r="1070" spans="2:25" x14ac:dyDescent="0.25">
      <c r="B1070" s="162"/>
      <c r="C1070" s="162"/>
      <c r="D1070" s="162"/>
      <c r="E1070" s="162"/>
      <c r="F1070" s="162"/>
      <c r="G1070" s="162"/>
      <c r="H1070" s="162"/>
      <c r="I1070" s="162"/>
      <c r="J1070" s="162"/>
      <c r="K1070" s="162"/>
      <c r="L1070" s="162"/>
      <c r="M1070" s="162"/>
      <c r="N1070" s="162"/>
      <c r="O1070" s="162"/>
      <c r="P1070" s="162"/>
      <c r="Q1070" s="162"/>
      <c r="R1070" s="162"/>
      <c r="S1070" s="162"/>
      <c r="T1070" s="162"/>
      <c r="U1070" s="162"/>
      <c r="V1070" s="162"/>
      <c r="W1070" s="162"/>
      <c r="X1070" s="162"/>
      <c r="Y1070" s="162"/>
    </row>
    <row r="1071" spans="2:25" x14ac:dyDescent="0.25">
      <c r="B1071" s="162"/>
      <c r="C1071" s="162"/>
      <c r="D1071" s="162"/>
      <c r="E1071" s="162"/>
      <c r="F1071" s="162"/>
      <c r="G1071" s="162"/>
      <c r="H1071" s="162"/>
      <c r="I1071" s="162"/>
      <c r="J1071" s="162"/>
      <c r="K1071" s="162"/>
      <c r="L1071" s="162"/>
      <c r="M1071" s="162"/>
      <c r="N1071" s="162"/>
      <c r="O1071" s="162"/>
      <c r="P1071" s="162"/>
      <c r="Q1071" s="162"/>
      <c r="R1071" s="162"/>
      <c r="S1071" s="162"/>
      <c r="T1071" s="162"/>
      <c r="U1071" s="162"/>
      <c r="V1071" s="162"/>
      <c r="W1071" s="162"/>
      <c r="X1071" s="162"/>
      <c r="Y1071" s="162"/>
    </row>
    <row r="1072" spans="2:25" x14ac:dyDescent="0.25">
      <c r="B1072" s="162"/>
      <c r="C1072" s="162"/>
      <c r="D1072" s="162"/>
      <c r="E1072" s="162"/>
      <c r="F1072" s="162"/>
      <c r="G1072" s="162"/>
      <c r="H1072" s="162"/>
      <c r="I1072" s="162"/>
      <c r="J1072" s="162"/>
      <c r="K1072" s="162"/>
      <c r="L1072" s="162"/>
      <c r="M1072" s="162"/>
      <c r="N1072" s="162"/>
      <c r="O1072" s="162"/>
      <c r="P1072" s="162"/>
      <c r="Q1072" s="162"/>
      <c r="R1072" s="162"/>
      <c r="S1072" s="162"/>
      <c r="T1072" s="162"/>
      <c r="U1072" s="162"/>
      <c r="V1072" s="162"/>
      <c r="W1072" s="162"/>
      <c r="X1072" s="162"/>
      <c r="Y1072" s="162"/>
    </row>
    <row r="1073" spans="2:25" x14ac:dyDescent="0.25">
      <c r="B1073" s="162"/>
      <c r="C1073" s="162"/>
      <c r="D1073" s="162"/>
      <c r="E1073" s="162"/>
      <c r="F1073" s="162"/>
      <c r="G1073" s="162"/>
      <c r="H1073" s="162"/>
      <c r="I1073" s="162"/>
      <c r="J1073" s="162"/>
      <c r="K1073" s="162"/>
      <c r="L1073" s="162"/>
      <c r="M1073" s="162"/>
      <c r="N1073" s="162"/>
      <c r="O1073" s="162"/>
      <c r="P1073" s="162"/>
      <c r="Q1073" s="162"/>
      <c r="R1073" s="162"/>
      <c r="S1073" s="162"/>
      <c r="T1073" s="162"/>
      <c r="U1073" s="162"/>
      <c r="V1073" s="162"/>
      <c r="W1073" s="162"/>
      <c r="X1073" s="162"/>
      <c r="Y1073" s="162"/>
    </row>
    <row r="1074" spans="2:25" x14ac:dyDescent="0.25">
      <c r="B1074" s="162"/>
      <c r="C1074" s="162"/>
      <c r="D1074" s="162"/>
      <c r="E1074" s="162"/>
      <c r="F1074" s="162"/>
      <c r="G1074" s="162"/>
      <c r="H1074" s="162"/>
      <c r="I1074" s="162"/>
      <c r="J1074" s="162"/>
      <c r="K1074" s="162"/>
      <c r="L1074" s="162"/>
      <c r="M1074" s="162"/>
      <c r="N1074" s="162"/>
      <c r="O1074" s="162"/>
      <c r="P1074" s="162"/>
      <c r="Q1074" s="162"/>
      <c r="R1074" s="162"/>
      <c r="S1074" s="162"/>
      <c r="T1074" s="162"/>
      <c r="U1074" s="162"/>
      <c r="V1074" s="162"/>
      <c r="W1074" s="162"/>
      <c r="X1074" s="162"/>
      <c r="Y1074" s="162"/>
    </row>
    <row r="1075" spans="2:25" x14ac:dyDescent="0.25">
      <c r="B1075" s="162"/>
      <c r="C1075" s="162"/>
      <c r="D1075" s="162"/>
      <c r="E1075" s="162"/>
      <c r="F1075" s="162"/>
      <c r="G1075" s="162"/>
      <c r="H1075" s="162"/>
      <c r="I1075" s="162"/>
      <c r="J1075" s="162"/>
      <c r="K1075" s="162"/>
      <c r="L1075" s="162"/>
      <c r="M1075" s="162"/>
      <c r="N1075" s="162"/>
      <c r="O1075" s="162"/>
      <c r="P1075" s="162"/>
      <c r="Q1075" s="162"/>
      <c r="R1075" s="162"/>
      <c r="S1075" s="162"/>
      <c r="T1075" s="162"/>
      <c r="U1075" s="162"/>
      <c r="V1075" s="162"/>
      <c r="W1075" s="162"/>
      <c r="X1075" s="162"/>
      <c r="Y1075" s="162"/>
    </row>
    <row r="1076" spans="2:25" x14ac:dyDescent="0.25">
      <c r="B1076" s="162"/>
      <c r="C1076" s="162"/>
      <c r="D1076" s="162"/>
      <c r="E1076" s="162"/>
      <c r="F1076" s="162"/>
      <c r="G1076" s="162"/>
      <c r="H1076" s="162"/>
      <c r="I1076" s="162"/>
      <c r="J1076" s="162"/>
      <c r="K1076" s="162"/>
      <c r="L1076" s="162"/>
      <c r="M1076" s="162"/>
      <c r="N1076" s="162"/>
      <c r="O1076" s="162"/>
      <c r="P1076" s="162"/>
      <c r="Q1076" s="162"/>
      <c r="R1076" s="162"/>
      <c r="S1076" s="162"/>
      <c r="T1076" s="162"/>
      <c r="U1076" s="162"/>
      <c r="V1076" s="162"/>
      <c r="W1076" s="162"/>
      <c r="X1076" s="162"/>
      <c r="Y1076" s="162"/>
    </row>
    <row r="1077" spans="2:25" x14ac:dyDescent="0.25">
      <c r="B1077" s="162"/>
      <c r="C1077" s="162"/>
      <c r="D1077" s="162"/>
      <c r="E1077" s="162"/>
      <c r="F1077" s="162"/>
      <c r="G1077" s="162"/>
      <c r="H1077" s="162"/>
      <c r="I1077" s="162"/>
      <c r="J1077" s="162"/>
      <c r="K1077" s="162"/>
      <c r="L1077" s="162"/>
      <c r="M1077" s="162"/>
      <c r="N1077" s="162"/>
      <c r="O1077" s="162"/>
      <c r="P1077" s="162"/>
      <c r="Q1077" s="162"/>
      <c r="R1077" s="162"/>
      <c r="S1077" s="162"/>
      <c r="T1077" s="162"/>
      <c r="U1077" s="162"/>
      <c r="V1077" s="162"/>
      <c r="W1077" s="162"/>
      <c r="X1077" s="162"/>
      <c r="Y1077" s="162"/>
    </row>
    <row r="1078" spans="2:25" x14ac:dyDescent="0.25">
      <c r="B1078" s="162"/>
      <c r="C1078" s="162"/>
      <c r="D1078" s="162"/>
      <c r="E1078" s="162"/>
      <c r="F1078" s="162"/>
      <c r="G1078" s="162"/>
      <c r="H1078" s="162"/>
      <c r="I1078" s="162"/>
      <c r="J1078" s="162"/>
      <c r="K1078" s="162"/>
      <c r="L1078" s="162"/>
      <c r="M1078" s="162"/>
      <c r="N1078" s="162"/>
      <c r="O1078" s="162"/>
      <c r="P1078" s="162"/>
      <c r="Q1078" s="162"/>
      <c r="R1078" s="162"/>
      <c r="S1078" s="162"/>
      <c r="T1078" s="162"/>
      <c r="U1078" s="162"/>
      <c r="V1078" s="162"/>
      <c r="W1078" s="162"/>
      <c r="X1078" s="162"/>
      <c r="Y1078" s="162"/>
    </row>
    <row r="1079" spans="2:25" x14ac:dyDescent="0.25">
      <c r="B1079" s="162"/>
      <c r="C1079" s="162"/>
      <c r="D1079" s="162"/>
      <c r="E1079" s="162"/>
      <c r="F1079" s="162"/>
      <c r="G1079" s="162"/>
      <c r="H1079" s="162"/>
      <c r="I1079" s="162"/>
      <c r="J1079" s="162"/>
      <c r="K1079" s="162"/>
      <c r="L1079" s="162"/>
      <c r="M1079" s="162"/>
      <c r="N1079" s="162"/>
      <c r="O1079" s="162"/>
      <c r="P1079" s="162"/>
      <c r="Q1079" s="162"/>
      <c r="R1079" s="162"/>
      <c r="S1079" s="162"/>
      <c r="T1079" s="162"/>
      <c r="U1079" s="162"/>
      <c r="V1079" s="162"/>
      <c r="W1079" s="162"/>
      <c r="X1079" s="162"/>
      <c r="Y1079" s="162"/>
    </row>
    <row r="1080" spans="2:25" x14ac:dyDescent="0.25">
      <c r="B1080" s="162"/>
      <c r="C1080" s="162"/>
      <c r="D1080" s="162"/>
      <c r="E1080" s="162"/>
      <c r="F1080" s="162"/>
      <c r="G1080" s="162"/>
      <c r="H1080" s="162"/>
      <c r="I1080" s="162"/>
      <c r="J1080" s="162"/>
      <c r="K1080" s="162"/>
      <c r="L1080" s="162"/>
      <c r="M1080" s="162"/>
      <c r="N1080" s="162"/>
      <c r="O1080" s="162"/>
      <c r="P1080" s="162"/>
      <c r="Q1080" s="162"/>
      <c r="R1080" s="162"/>
      <c r="S1080" s="162"/>
      <c r="T1080" s="162"/>
      <c r="U1080" s="162"/>
      <c r="V1080" s="162"/>
      <c r="W1080" s="162"/>
      <c r="X1080" s="162"/>
      <c r="Y1080" s="162"/>
    </row>
    <row r="1081" spans="2:25" x14ac:dyDescent="0.25">
      <c r="B1081" s="162"/>
      <c r="C1081" s="162"/>
      <c r="D1081" s="162"/>
      <c r="E1081" s="162"/>
      <c r="F1081" s="162"/>
      <c r="G1081" s="162"/>
      <c r="H1081" s="162"/>
      <c r="I1081" s="162"/>
      <c r="J1081" s="162"/>
      <c r="K1081" s="162"/>
      <c r="L1081" s="162"/>
      <c r="M1081" s="162"/>
      <c r="N1081" s="162"/>
      <c r="O1081" s="162"/>
      <c r="P1081" s="162"/>
      <c r="Q1081" s="162"/>
      <c r="R1081" s="162"/>
      <c r="S1081" s="162"/>
      <c r="T1081" s="162"/>
      <c r="U1081" s="162"/>
      <c r="V1081" s="162"/>
      <c r="W1081" s="162"/>
      <c r="X1081" s="162"/>
      <c r="Y1081" s="162"/>
    </row>
    <row r="1082" spans="2:25" x14ac:dyDescent="0.25">
      <c r="B1082" s="162"/>
      <c r="C1082" s="162"/>
      <c r="D1082" s="162"/>
      <c r="E1082" s="162"/>
      <c r="F1082" s="162"/>
      <c r="G1082" s="162"/>
      <c r="H1082" s="162"/>
      <c r="I1082" s="162"/>
      <c r="J1082" s="162"/>
      <c r="K1082" s="162"/>
      <c r="L1082" s="162"/>
      <c r="M1082" s="162"/>
      <c r="N1082" s="162"/>
      <c r="O1082" s="162"/>
      <c r="P1082" s="162"/>
      <c r="Q1082" s="162"/>
      <c r="R1082" s="162"/>
      <c r="S1082" s="162"/>
      <c r="T1082" s="162"/>
      <c r="U1082" s="162"/>
      <c r="V1082" s="162"/>
      <c r="W1082" s="162"/>
      <c r="X1082" s="162"/>
      <c r="Y1082" s="162"/>
    </row>
    <row r="1083" spans="2:25" x14ac:dyDescent="0.25">
      <c r="B1083" s="162"/>
      <c r="C1083" s="162"/>
      <c r="D1083" s="162"/>
      <c r="E1083" s="162"/>
      <c r="F1083" s="162"/>
      <c r="G1083" s="162"/>
      <c r="H1083" s="162"/>
      <c r="I1083" s="162"/>
      <c r="J1083" s="162"/>
      <c r="K1083" s="162"/>
      <c r="L1083" s="162"/>
      <c r="M1083" s="162"/>
      <c r="N1083" s="162"/>
      <c r="O1083" s="162"/>
      <c r="P1083" s="162"/>
      <c r="Q1083" s="162"/>
      <c r="R1083" s="162"/>
      <c r="S1083" s="162"/>
      <c r="T1083" s="162"/>
      <c r="U1083" s="162"/>
      <c r="V1083" s="162"/>
      <c r="W1083" s="162"/>
      <c r="X1083" s="162"/>
      <c r="Y1083" s="162"/>
    </row>
    <row r="1084" spans="2:25" x14ac:dyDescent="0.25">
      <c r="B1084" s="162"/>
      <c r="C1084" s="162"/>
      <c r="D1084" s="162"/>
      <c r="E1084" s="162"/>
      <c r="F1084" s="162"/>
      <c r="G1084" s="162"/>
      <c r="H1084" s="162"/>
      <c r="I1084" s="162"/>
      <c r="J1084" s="162"/>
      <c r="K1084" s="162"/>
      <c r="L1084" s="162"/>
      <c r="M1084" s="162"/>
      <c r="N1084" s="162"/>
      <c r="O1084" s="162"/>
      <c r="P1084" s="162"/>
      <c r="Q1084" s="162"/>
      <c r="R1084" s="162"/>
      <c r="S1084" s="162"/>
      <c r="T1084" s="162"/>
      <c r="U1084" s="162"/>
      <c r="V1084" s="162"/>
      <c r="W1084" s="162"/>
      <c r="X1084" s="162"/>
      <c r="Y1084" s="162"/>
    </row>
    <row r="1085" spans="2:25" x14ac:dyDescent="0.25">
      <c r="B1085" s="162"/>
      <c r="C1085" s="162"/>
      <c r="D1085" s="162"/>
      <c r="E1085" s="162"/>
      <c r="F1085" s="162"/>
      <c r="G1085" s="162"/>
      <c r="H1085" s="162"/>
      <c r="I1085" s="162"/>
      <c r="J1085" s="162"/>
      <c r="K1085" s="162"/>
      <c r="L1085" s="162"/>
      <c r="M1085" s="162"/>
      <c r="N1085" s="162"/>
      <c r="O1085" s="162"/>
      <c r="P1085" s="162"/>
      <c r="Q1085" s="162"/>
      <c r="R1085" s="162"/>
      <c r="S1085" s="162"/>
      <c r="T1085" s="162"/>
      <c r="U1085" s="162"/>
      <c r="V1085" s="162"/>
      <c r="W1085" s="162"/>
      <c r="X1085" s="162"/>
      <c r="Y1085" s="162"/>
    </row>
    <row r="1086" spans="2:25" x14ac:dyDescent="0.25">
      <c r="B1086" s="162"/>
      <c r="C1086" s="162"/>
      <c r="D1086" s="162"/>
      <c r="E1086" s="162"/>
      <c r="F1086" s="162"/>
      <c r="G1086" s="162"/>
      <c r="H1086" s="162"/>
      <c r="I1086" s="162"/>
      <c r="J1086" s="162"/>
      <c r="K1086" s="162"/>
      <c r="L1086" s="162"/>
      <c r="M1086" s="162"/>
      <c r="N1086" s="162"/>
      <c r="O1086" s="162"/>
      <c r="P1086" s="162"/>
      <c r="Q1086" s="162"/>
      <c r="R1086" s="162"/>
      <c r="S1086" s="162"/>
      <c r="T1086" s="162"/>
      <c r="U1086" s="162"/>
      <c r="V1086" s="162"/>
      <c r="W1086" s="162"/>
      <c r="X1086" s="162"/>
      <c r="Y1086" s="162"/>
    </row>
    <row r="1087" spans="2:25" x14ac:dyDescent="0.25">
      <c r="B1087" s="162"/>
      <c r="C1087" s="162"/>
      <c r="D1087" s="162"/>
      <c r="E1087" s="162"/>
      <c r="F1087" s="162"/>
      <c r="G1087" s="162"/>
      <c r="H1087" s="162"/>
      <c r="I1087" s="162"/>
      <c r="J1087" s="162"/>
      <c r="K1087" s="162"/>
      <c r="L1087" s="162"/>
      <c r="M1087" s="162"/>
      <c r="N1087" s="162"/>
      <c r="O1087" s="162"/>
      <c r="P1087" s="162"/>
      <c r="Q1087" s="162"/>
      <c r="R1087" s="162"/>
      <c r="S1087" s="162"/>
      <c r="T1087" s="162"/>
      <c r="U1087" s="162"/>
      <c r="V1087" s="162"/>
      <c r="W1087" s="162"/>
      <c r="X1087" s="162"/>
      <c r="Y1087" s="162"/>
    </row>
    <row r="1088" spans="2:25" x14ac:dyDescent="0.25">
      <c r="B1088" s="162"/>
      <c r="C1088" s="162"/>
      <c r="D1088" s="162"/>
      <c r="E1088" s="162"/>
      <c r="F1088" s="162"/>
      <c r="G1088" s="162"/>
      <c r="H1088" s="162"/>
      <c r="I1088" s="162"/>
      <c r="J1088" s="162"/>
      <c r="K1088" s="162"/>
      <c r="L1088" s="162"/>
      <c r="M1088" s="162"/>
      <c r="N1088" s="162"/>
      <c r="O1088" s="162"/>
      <c r="P1088" s="162"/>
      <c r="Q1088" s="162"/>
      <c r="R1088" s="162"/>
      <c r="S1088" s="162"/>
      <c r="T1088" s="162"/>
      <c r="U1088" s="162"/>
      <c r="V1088" s="162"/>
      <c r="W1088" s="162"/>
      <c r="X1088" s="162"/>
      <c r="Y1088" s="162"/>
    </row>
    <row r="1089" spans="2:25" x14ac:dyDescent="0.25">
      <c r="B1089" s="162"/>
      <c r="C1089" s="162"/>
      <c r="D1089" s="162"/>
      <c r="E1089" s="162"/>
      <c r="F1089" s="162"/>
      <c r="G1089" s="162"/>
      <c r="H1089" s="162"/>
      <c r="I1089" s="162"/>
      <c r="J1089" s="162"/>
      <c r="K1089" s="162"/>
      <c r="L1089" s="162"/>
      <c r="M1089" s="162"/>
      <c r="N1089" s="162"/>
      <c r="O1089" s="162"/>
      <c r="P1089" s="162"/>
      <c r="Q1089" s="162"/>
      <c r="R1089" s="162"/>
      <c r="S1089" s="162"/>
      <c r="T1089" s="162"/>
      <c r="U1089" s="162"/>
      <c r="V1089" s="162"/>
      <c r="W1089" s="162"/>
      <c r="X1089" s="162"/>
      <c r="Y1089" s="162"/>
    </row>
    <row r="1090" spans="2:25" x14ac:dyDescent="0.25">
      <c r="B1090" s="162"/>
      <c r="C1090" s="162"/>
      <c r="D1090" s="162"/>
      <c r="E1090" s="162"/>
      <c r="F1090" s="162"/>
      <c r="G1090" s="162"/>
      <c r="H1090" s="162"/>
      <c r="I1090" s="162"/>
      <c r="J1090" s="162"/>
      <c r="K1090" s="162"/>
      <c r="L1090" s="162"/>
      <c r="M1090" s="162"/>
      <c r="N1090" s="162"/>
      <c r="O1090" s="162"/>
      <c r="P1090" s="162"/>
      <c r="Q1090" s="162"/>
      <c r="R1090" s="162"/>
      <c r="S1090" s="162"/>
      <c r="T1090" s="162"/>
      <c r="U1090" s="162"/>
      <c r="V1090" s="162"/>
      <c r="W1090" s="162"/>
      <c r="X1090" s="162"/>
      <c r="Y1090" s="162"/>
    </row>
    <row r="1091" spans="2:25" x14ac:dyDescent="0.25">
      <c r="B1091" s="162"/>
      <c r="C1091" s="162"/>
      <c r="D1091" s="162"/>
      <c r="E1091" s="162"/>
      <c r="F1091" s="162"/>
      <c r="G1091" s="162"/>
      <c r="H1091" s="162"/>
      <c r="I1091" s="162"/>
      <c r="J1091" s="162"/>
      <c r="K1091" s="162"/>
      <c r="L1091" s="162"/>
      <c r="M1091" s="162"/>
      <c r="N1091" s="162"/>
      <c r="O1091" s="162"/>
      <c r="P1091" s="162"/>
      <c r="Q1091" s="162"/>
      <c r="R1091" s="162"/>
      <c r="S1091" s="162"/>
      <c r="T1091" s="162"/>
      <c r="U1091" s="162"/>
      <c r="V1091" s="162"/>
      <c r="W1091" s="162"/>
      <c r="X1091" s="162"/>
      <c r="Y1091" s="162"/>
    </row>
    <row r="1092" spans="2:25" x14ac:dyDescent="0.25">
      <c r="B1092" s="162"/>
      <c r="C1092" s="162"/>
      <c r="D1092" s="162"/>
      <c r="E1092" s="162"/>
      <c r="F1092" s="162"/>
      <c r="G1092" s="162"/>
      <c r="H1092" s="162"/>
      <c r="I1092" s="162"/>
      <c r="J1092" s="162"/>
      <c r="K1092" s="162"/>
      <c r="L1092" s="162"/>
      <c r="M1092" s="162"/>
      <c r="N1092" s="162"/>
      <c r="O1092" s="162"/>
      <c r="P1092" s="162"/>
      <c r="Q1092" s="162"/>
      <c r="R1092" s="162"/>
      <c r="S1092" s="162"/>
      <c r="T1092" s="162"/>
      <c r="U1092" s="162"/>
      <c r="V1092" s="162"/>
      <c r="W1092" s="162"/>
      <c r="X1092" s="162"/>
      <c r="Y1092" s="162"/>
    </row>
    <row r="1093" spans="2:25" x14ac:dyDescent="0.25">
      <c r="B1093" s="162"/>
      <c r="C1093" s="162"/>
      <c r="D1093" s="162"/>
      <c r="E1093" s="162"/>
      <c r="F1093" s="162"/>
      <c r="G1093" s="162"/>
      <c r="H1093" s="162"/>
      <c r="I1093" s="162"/>
      <c r="J1093" s="162"/>
      <c r="K1093" s="162"/>
      <c r="L1093" s="162"/>
      <c r="M1093" s="162"/>
      <c r="N1093" s="162"/>
      <c r="O1093" s="162"/>
      <c r="P1093" s="162"/>
      <c r="Q1093" s="162"/>
      <c r="R1093" s="162"/>
      <c r="S1093" s="162"/>
      <c r="T1093" s="162"/>
      <c r="U1093" s="162"/>
      <c r="V1093" s="162"/>
      <c r="W1093" s="162"/>
      <c r="X1093" s="162"/>
      <c r="Y1093" s="162"/>
    </row>
    <row r="1094" spans="2:25" x14ac:dyDescent="0.25">
      <c r="B1094" s="162"/>
      <c r="C1094" s="162"/>
      <c r="D1094" s="162"/>
      <c r="E1094" s="162"/>
      <c r="F1094" s="162"/>
      <c r="G1094" s="162"/>
      <c r="H1094" s="162"/>
      <c r="I1094" s="162"/>
      <c r="J1094" s="162"/>
      <c r="K1094" s="162"/>
      <c r="L1094" s="162"/>
      <c r="M1094" s="162"/>
      <c r="N1094" s="162"/>
      <c r="O1094" s="162"/>
      <c r="P1094" s="162"/>
      <c r="Q1094" s="162"/>
      <c r="R1094" s="162"/>
      <c r="S1094" s="162"/>
      <c r="T1094" s="162"/>
      <c r="U1094" s="162"/>
      <c r="V1094" s="162"/>
      <c r="W1094" s="162"/>
      <c r="X1094" s="162"/>
      <c r="Y1094" s="162"/>
    </row>
    <row r="1095" spans="2:25" x14ac:dyDescent="0.25">
      <c r="B1095" s="162"/>
      <c r="C1095" s="162"/>
      <c r="D1095" s="162"/>
      <c r="E1095" s="162"/>
      <c r="F1095" s="162"/>
      <c r="G1095" s="162"/>
      <c r="H1095" s="162"/>
      <c r="I1095" s="162"/>
      <c r="J1095" s="162"/>
      <c r="K1095" s="162"/>
      <c r="L1095" s="162"/>
      <c r="M1095" s="162"/>
      <c r="N1095" s="162"/>
      <c r="O1095" s="162"/>
      <c r="P1095" s="162"/>
      <c r="Q1095" s="162"/>
      <c r="R1095" s="162"/>
      <c r="S1095" s="162"/>
      <c r="T1095" s="162"/>
      <c r="U1095" s="162"/>
      <c r="V1095" s="162"/>
      <c r="W1095" s="162"/>
      <c r="X1095" s="162"/>
      <c r="Y1095" s="162"/>
    </row>
    <row r="1096" spans="2:25" x14ac:dyDescent="0.25">
      <c r="B1096" s="162"/>
      <c r="C1096" s="162"/>
      <c r="D1096" s="162"/>
      <c r="E1096" s="162"/>
      <c r="F1096" s="162"/>
      <c r="G1096" s="162"/>
      <c r="H1096" s="162"/>
      <c r="I1096" s="162"/>
      <c r="J1096" s="162"/>
      <c r="K1096" s="162"/>
      <c r="L1096" s="162"/>
      <c r="M1096" s="162"/>
      <c r="N1096" s="162"/>
      <c r="O1096" s="162"/>
      <c r="P1096" s="162"/>
      <c r="Q1096" s="162"/>
      <c r="R1096" s="162"/>
      <c r="S1096" s="162"/>
      <c r="T1096" s="162"/>
      <c r="U1096" s="162"/>
      <c r="V1096" s="162"/>
      <c r="W1096" s="162"/>
      <c r="X1096" s="162"/>
      <c r="Y1096" s="162"/>
    </row>
    <row r="1097" spans="2:25" x14ac:dyDescent="0.25">
      <c r="B1097" s="162"/>
      <c r="C1097" s="162"/>
      <c r="D1097" s="162"/>
      <c r="E1097" s="162"/>
      <c r="F1097" s="162"/>
      <c r="G1097" s="162"/>
      <c r="H1097" s="162"/>
      <c r="I1097" s="162"/>
      <c r="J1097" s="162"/>
      <c r="K1097" s="162"/>
      <c r="L1097" s="162"/>
      <c r="M1097" s="162"/>
      <c r="N1097" s="162"/>
      <c r="O1097" s="162"/>
      <c r="P1097" s="162"/>
      <c r="Q1097" s="162"/>
      <c r="R1097" s="162"/>
      <c r="S1097" s="162"/>
      <c r="T1097" s="162"/>
      <c r="U1097" s="162"/>
      <c r="V1097" s="162"/>
      <c r="W1097" s="162"/>
      <c r="X1097" s="162"/>
      <c r="Y1097" s="162"/>
    </row>
    <row r="1098" spans="2:25" x14ac:dyDescent="0.25">
      <c r="B1098" s="162"/>
      <c r="C1098" s="162"/>
      <c r="D1098" s="162"/>
      <c r="E1098" s="162"/>
      <c r="F1098" s="162"/>
      <c r="G1098" s="162"/>
      <c r="H1098" s="162"/>
      <c r="I1098" s="162"/>
      <c r="J1098" s="162"/>
      <c r="K1098" s="162"/>
      <c r="L1098" s="162"/>
      <c r="M1098" s="162"/>
      <c r="N1098" s="162"/>
      <c r="O1098" s="162"/>
      <c r="P1098" s="162"/>
      <c r="Q1098" s="162"/>
      <c r="R1098" s="162"/>
      <c r="S1098" s="162"/>
      <c r="T1098" s="162"/>
      <c r="U1098" s="162"/>
      <c r="V1098" s="162"/>
      <c r="W1098" s="162"/>
      <c r="X1098" s="162"/>
      <c r="Y1098" s="162"/>
    </row>
    <row r="1099" spans="2:25" x14ac:dyDescent="0.25">
      <c r="B1099" s="162"/>
      <c r="C1099" s="162"/>
      <c r="D1099" s="162"/>
      <c r="E1099" s="162"/>
      <c r="F1099" s="162"/>
      <c r="G1099" s="162"/>
      <c r="H1099" s="162"/>
      <c r="I1099" s="162"/>
      <c r="J1099" s="162"/>
      <c r="K1099" s="162"/>
      <c r="L1099" s="162"/>
      <c r="M1099" s="162"/>
      <c r="N1099" s="162"/>
      <c r="O1099" s="162"/>
      <c r="P1099" s="162"/>
      <c r="Q1099" s="162"/>
      <c r="R1099" s="162"/>
      <c r="S1099" s="162"/>
      <c r="T1099" s="162"/>
      <c r="U1099" s="162"/>
      <c r="V1099" s="162"/>
      <c r="W1099" s="162"/>
      <c r="X1099" s="162"/>
      <c r="Y1099" s="162"/>
    </row>
    <row r="1100" spans="2:25" x14ac:dyDescent="0.25">
      <c r="B1100" s="162"/>
      <c r="C1100" s="162"/>
      <c r="D1100" s="162"/>
      <c r="E1100" s="162"/>
      <c r="F1100" s="162"/>
      <c r="G1100" s="162"/>
      <c r="H1100" s="162"/>
      <c r="I1100" s="162"/>
      <c r="J1100" s="162"/>
      <c r="K1100" s="162"/>
      <c r="L1100" s="162"/>
      <c r="M1100" s="162"/>
      <c r="N1100" s="162"/>
      <c r="O1100" s="162"/>
      <c r="P1100" s="162"/>
      <c r="Q1100" s="162"/>
      <c r="R1100" s="162"/>
      <c r="S1100" s="162"/>
      <c r="T1100" s="162"/>
      <c r="U1100" s="162"/>
      <c r="V1100" s="162"/>
      <c r="W1100" s="162"/>
      <c r="X1100" s="162"/>
      <c r="Y1100" s="162"/>
    </row>
    <row r="1101" spans="2:25" x14ac:dyDescent="0.25">
      <c r="B1101" s="162"/>
      <c r="C1101" s="162"/>
      <c r="D1101" s="162"/>
      <c r="E1101" s="162"/>
      <c r="F1101" s="162"/>
      <c r="G1101" s="162"/>
      <c r="H1101" s="162"/>
      <c r="I1101" s="162"/>
      <c r="J1101" s="162"/>
      <c r="K1101" s="162"/>
      <c r="L1101" s="162"/>
      <c r="M1101" s="162"/>
      <c r="N1101" s="162"/>
      <c r="O1101" s="162"/>
      <c r="P1101" s="162"/>
      <c r="Q1101" s="162"/>
      <c r="R1101" s="162"/>
      <c r="S1101" s="162"/>
      <c r="T1101" s="162"/>
      <c r="U1101" s="162"/>
      <c r="V1101" s="162"/>
      <c r="W1101" s="162"/>
      <c r="X1101" s="162"/>
      <c r="Y1101" s="162"/>
    </row>
    <row r="1102" spans="2:25" x14ac:dyDescent="0.25">
      <c r="B1102" s="162"/>
      <c r="C1102" s="162"/>
      <c r="D1102" s="162"/>
      <c r="E1102" s="162"/>
      <c r="F1102" s="162"/>
      <c r="G1102" s="162"/>
      <c r="H1102" s="162"/>
      <c r="I1102" s="162"/>
      <c r="J1102" s="162"/>
      <c r="K1102" s="162"/>
      <c r="L1102" s="162"/>
      <c r="M1102" s="162"/>
      <c r="N1102" s="162"/>
      <c r="O1102" s="162"/>
      <c r="P1102" s="162"/>
      <c r="Q1102" s="162"/>
      <c r="R1102" s="162"/>
      <c r="S1102" s="162"/>
      <c r="T1102" s="162"/>
      <c r="U1102" s="162"/>
      <c r="V1102" s="162"/>
      <c r="W1102" s="162"/>
      <c r="X1102" s="162"/>
      <c r="Y1102" s="162"/>
    </row>
    <row r="1103" spans="2:25" x14ac:dyDescent="0.25">
      <c r="B1103" s="162"/>
      <c r="C1103" s="162"/>
      <c r="D1103" s="162"/>
      <c r="E1103" s="162"/>
      <c r="F1103" s="162"/>
      <c r="G1103" s="162"/>
      <c r="H1103" s="162"/>
      <c r="I1103" s="162"/>
      <c r="J1103" s="162"/>
      <c r="K1103" s="162"/>
      <c r="L1103" s="162"/>
      <c r="M1103" s="162"/>
      <c r="N1103" s="162"/>
      <c r="O1103" s="162"/>
      <c r="P1103" s="162"/>
      <c r="Q1103" s="162"/>
      <c r="R1103" s="162"/>
      <c r="S1103" s="162"/>
      <c r="T1103" s="162"/>
      <c r="U1103" s="162"/>
      <c r="V1103" s="162"/>
      <c r="W1103" s="162"/>
      <c r="X1103" s="162"/>
      <c r="Y1103" s="162"/>
    </row>
    <row r="1104" spans="2:25" x14ac:dyDescent="0.25">
      <c r="B1104" s="162"/>
      <c r="C1104" s="162"/>
      <c r="D1104" s="162"/>
      <c r="E1104" s="162"/>
      <c r="F1104" s="162"/>
      <c r="G1104" s="162"/>
      <c r="H1104" s="162"/>
      <c r="I1104" s="162"/>
      <c r="J1104" s="162"/>
      <c r="K1104" s="162"/>
      <c r="L1104" s="162"/>
      <c r="M1104" s="162"/>
      <c r="N1104" s="162"/>
      <c r="O1104" s="162"/>
      <c r="P1104" s="162"/>
      <c r="Q1104" s="162"/>
      <c r="R1104" s="162"/>
      <c r="S1104" s="162"/>
      <c r="T1104" s="162"/>
      <c r="U1104" s="162"/>
      <c r="V1104" s="162"/>
      <c r="W1104" s="162"/>
      <c r="X1104" s="162"/>
      <c r="Y1104" s="162"/>
    </row>
    <row r="1105" spans="2:25" x14ac:dyDescent="0.25">
      <c r="B1105" s="162"/>
      <c r="C1105" s="162"/>
      <c r="D1105" s="162"/>
      <c r="E1105" s="162"/>
      <c r="F1105" s="162"/>
      <c r="G1105" s="162"/>
      <c r="H1105" s="162"/>
      <c r="I1105" s="162"/>
      <c r="J1105" s="162"/>
      <c r="K1105" s="162"/>
      <c r="L1105" s="162"/>
      <c r="M1105" s="162"/>
      <c r="N1105" s="162"/>
      <c r="O1105" s="162"/>
      <c r="P1105" s="162"/>
      <c r="Q1105" s="162"/>
      <c r="R1105" s="162"/>
      <c r="S1105" s="162"/>
      <c r="T1105" s="162"/>
      <c r="U1105" s="162"/>
      <c r="V1105" s="162"/>
      <c r="W1105" s="162"/>
      <c r="X1105" s="162"/>
      <c r="Y1105" s="162"/>
    </row>
    <row r="1106" spans="2:25" x14ac:dyDescent="0.25">
      <c r="B1106" s="162"/>
      <c r="C1106" s="162"/>
      <c r="D1106" s="162"/>
      <c r="E1106" s="162"/>
      <c r="F1106" s="162"/>
      <c r="G1106" s="162"/>
      <c r="H1106" s="162"/>
      <c r="I1106" s="162"/>
      <c r="J1106" s="162"/>
      <c r="K1106" s="162"/>
      <c r="L1106" s="162"/>
      <c r="M1106" s="162"/>
      <c r="N1106" s="162"/>
      <c r="O1106" s="162"/>
      <c r="P1106" s="162"/>
      <c r="Q1106" s="162"/>
      <c r="R1106" s="162"/>
      <c r="S1106" s="162"/>
      <c r="T1106" s="162"/>
      <c r="U1106" s="162"/>
      <c r="V1106" s="162"/>
      <c r="W1106" s="162"/>
      <c r="X1106" s="162"/>
      <c r="Y1106" s="162"/>
    </row>
    <row r="1107" spans="2:25" x14ac:dyDescent="0.25">
      <c r="B1107" s="162"/>
      <c r="C1107" s="162"/>
      <c r="D1107" s="162"/>
      <c r="E1107" s="162"/>
      <c r="F1107" s="162"/>
      <c r="G1107" s="162"/>
      <c r="H1107" s="162"/>
      <c r="I1107" s="162"/>
      <c r="J1107" s="162"/>
      <c r="K1107" s="162"/>
      <c r="L1107" s="162"/>
      <c r="M1107" s="162"/>
      <c r="N1107" s="162"/>
      <c r="O1107" s="162"/>
      <c r="P1107" s="162"/>
      <c r="Q1107" s="162"/>
      <c r="R1107" s="162"/>
      <c r="S1107" s="162"/>
      <c r="T1107" s="162"/>
      <c r="U1107" s="162"/>
      <c r="V1107" s="162"/>
      <c r="W1107" s="162"/>
      <c r="X1107" s="162"/>
      <c r="Y1107" s="162"/>
    </row>
    <row r="1108" spans="2:25" x14ac:dyDescent="0.25">
      <c r="B1108" s="162"/>
      <c r="C1108" s="162"/>
      <c r="D1108" s="162"/>
      <c r="E1108" s="162"/>
      <c r="F1108" s="162"/>
      <c r="G1108" s="162"/>
      <c r="H1108" s="162"/>
      <c r="I1108" s="162"/>
      <c r="J1108" s="162"/>
      <c r="K1108" s="162"/>
      <c r="L1108" s="162"/>
      <c r="M1108" s="162"/>
      <c r="N1108" s="162"/>
      <c r="O1108" s="162"/>
      <c r="P1108" s="162"/>
      <c r="Q1108" s="162"/>
      <c r="R1108" s="162"/>
      <c r="S1108" s="162"/>
      <c r="T1108" s="162"/>
      <c r="U1108" s="162"/>
      <c r="V1108" s="162"/>
      <c r="W1108" s="162"/>
      <c r="X1108" s="162"/>
      <c r="Y1108" s="162"/>
    </row>
    <row r="1109" spans="2:25" x14ac:dyDescent="0.25">
      <c r="B1109" s="162"/>
      <c r="C1109" s="162"/>
      <c r="D1109" s="162"/>
      <c r="E1109" s="162"/>
      <c r="F1109" s="162"/>
      <c r="G1109" s="162"/>
      <c r="H1109" s="162"/>
      <c r="I1109" s="162"/>
      <c r="J1109" s="162"/>
      <c r="K1109" s="162"/>
      <c r="L1109" s="162"/>
      <c r="M1109" s="162"/>
      <c r="N1109" s="162"/>
      <c r="O1109" s="162"/>
      <c r="P1109" s="162"/>
      <c r="Q1109" s="162"/>
      <c r="R1109" s="162"/>
      <c r="S1109" s="162"/>
      <c r="T1109" s="162"/>
      <c r="U1109" s="162"/>
      <c r="V1109" s="162"/>
      <c r="W1109" s="162"/>
      <c r="X1109" s="162"/>
      <c r="Y1109" s="162"/>
    </row>
    <row r="1110" spans="2:25" x14ac:dyDescent="0.25">
      <c r="B1110" s="162"/>
      <c r="C1110" s="162"/>
      <c r="D1110" s="162"/>
      <c r="E1110" s="162"/>
      <c r="F1110" s="162"/>
      <c r="G1110" s="162"/>
      <c r="H1110" s="162"/>
      <c r="I1110" s="162"/>
      <c r="J1110" s="162"/>
      <c r="K1110" s="162"/>
      <c r="L1110" s="162"/>
      <c r="M1110" s="162"/>
      <c r="N1110" s="162"/>
      <c r="O1110" s="162"/>
      <c r="P1110" s="162"/>
      <c r="Q1110" s="162"/>
      <c r="R1110" s="162"/>
      <c r="S1110" s="162"/>
      <c r="T1110" s="162"/>
      <c r="U1110" s="162"/>
      <c r="V1110" s="162"/>
      <c r="W1110" s="162"/>
      <c r="X1110" s="162"/>
      <c r="Y1110" s="162"/>
    </row>
    <row r="1111" spans="2:25" x14ac:dyDescent="0.25">
      <c r="B1111" s="162"/>
      <c r="C1111" s="162"/>
      <c r="D1111" s="162"/>
      <c r="E1111" s="162"/>
      <c r="F1111" s="162"/>
      <c r="G1111" s="162"/>
      <c r="H1111" s="162"/>
      <c r="I1111" s="162"/>
      <c r="J1111" s="162"/>
      <c r="K1111" s="162"/>
      <c r="L1111" s="162"/>
      <c r="M1111" s="162"/>
      <c r="N1111" s="162"/>
      <c r="O1111" s="162"/>
      <c r="P1111" s="162"/>
      <c r="Q1111" s="162"/>
      <c r="R1111" s="162"/>
      <c r="S1111" s="162"/>
      <c r="T1111" s="162"/>
      <c r="U1111" s="162"/>
      <c r="V1111" s="162"/>
      <c r="W1111" s="162"/>
      <c r="X1111" s="162"/>
      <c r="Y1111" s="162"/>
    </row>
    <row r="1112" spans="2:25" x14ac:dyDescent="0.25">
      <c r="B1112" s="162"/>
      <c r="C1112" s="162"/>
      <c r="D1112" s="162"/>
      <c r="E1112" s="162"/>
      <c r="F1112" s="162"/>
      <c r="G1112" s="162"/>
      <c r="H1112" s="162"/>
      <c r="I1112" s="162"/>
      <c r="J1112" s="162"/>
      <c r="K1112" s="162"/>
      <c r="L1112" s="162"/>
      <c r="M1112" s="162"/>
      <c r="N1112" s="162"/>
      <c r="O1112" s="162"/>
      <c r="P1112" s="162"/>
      <c r="Q1112" s="162"/>
      <c r="R1112" s="162"/>
      <c r="S1112" s="162"/>
      <c r="T1112" s="162"/>
      <c r="U1112" s="162"/>
      <c r="V1112" s="162"/>
      <c r="W1112" s="162"/>
      <c r="X1112" s="162"/>
      <c r="Y1112" s="162"/>
    </row>
    <row r="1113" spans="2:25" x14ac:dyDescent="0.25">
      <c r="B1113" s="162"/>
      <c r="C1113" s="162"/>
      <c r="D1113" s="162"/>
      <c r="E1113" s="162"/>
      <c r="F1113" s="162"/>
      <c r="G1113" s="162"/>
      <c r="H1113" s="162"/>
      <c r="I1113" s="162"/>
      <c r="J1113" s="162"/>
      <c r="K1113" s="162"/>
      <c r="L1113" s="162"/>
      <c r="M1113" s="162"/>
      <c r="N1113" s="162"/>
      <c r="O1113" s="162"/>
      <c r="P1113" s="162"/>
      <c r="Q1113" s="162"/>
      <c r="R1113" s="162"/>
      <c r="S1113" s="162"/>
      <c r="T1113" s="162"/>
      <c r="U1113" s="162"/>
      <c r="V1113" s="162"/>
      <c r="W1113" s="162"/>
      <c r="X1113" s="162"/>
      <c r="Y1113" s="162"/>
    </row>
    <row r="1114" spans="2:25" x14ac:dyDescent="0.25">
      <c r="B1114" s="162"/>
      <c r="C1114" s="162"/>
      <c r="D1114" s="162"/>
      <c r="E1114" s="162"/>
      <c r="F1114" s="162"/>
      <c r="G1114" s="162"/>
      <c r="H1114" s="162"/>
      <c r="I1114" s="162"/>
      <c r="J1114" s="162"/>
      <c r="K1114" s="162"/>
      <c r="L1114" s="162"/>
      <c r="M1114" s="162"/>
      <c r="N1114" s="162"/>
      <c r="O1114" s="162"/>
      <c r="P1114" s="162"/>
      <c r="Q1114" s="162"/>
      <c r="R1114" s="162"/>
      <c r="S1114" s="162"/>
      <c r="T1114" s="162"/>
      <c r="U1114" s="162"/>
      <c r="V1114" s="162"/>
      <c r="W1114" s="162"/>
      <c r="X1114" s="162"/>
      <c r="Y1114" s="162"/>
    </row>
    <row r="1115" spans="2:25" x14ac:dyDescent="0.25">
      <c r="B1115" s="162"/>
      <c r="C1115" s="162"/>
      <c r="D1115" s="162"/>
      <c r="E1115" s="162"/>
      <c r="F1115" s="162"/>
      <c r="G1115" s="162"/>
      <c r="H1115" s="162"/>
      <c r="I1115" s="162"/>
      <c r="J1115" s="162"/>
      <c r="K1115" s="162"/>
      <c r="L1115" s="162"/>
      <c r="M1115" s="162"/>
      <c r="N1115" s="162"/>
      <c r="O1115" s="162"/>
      <c r="P1115" s="162"/>
      <c r="Q1115" s="162"/>
      <c r="R1115" s="162"/>
      <c r="S1115" s="162"/>
      <c r="T1115" s="162"/>
      <c r="U1115" s="162"/>
      <c r="V1115" s="162"/>
      <c r="W1115" s="162"/>
      <c r="X1115" s="162"/>
      <c r="Y1115" s="162"/>
    </row>
    <row r="1116" spans="2:25" x14ac:dyDescent="0.25">
      <c r="B1116" s="162"/>
      <c r="C1116" s="162"/>
      <c r="D1116" s="162"/>
      <c r="E1116" s="162"/>
      <c r="F1116" s="162"/>
      <c r="G1116" s="162"/>
      <c r="H1116" s="162"/>
      <c r="I1116" s="162"/>
      <c r="J1116" s="162"/>
      <c r="K1116" s="162"/>
      <c r="L1116" s="162"/>
      <c r="M1116" s="162"/>
      <c r="N1116" s="162"/>
      <c r="O1116" s="162"/>
      <c r="P1116" s="162"/>
      <c r="Q1116" s="162"/>
      <c r="R1116" s="162"/>
      <c r="S1116" s="162"/>
      <c r="T1116" s="162"/>
      <c r="U1116" s="162"/>
      <c r="V1116" s="162"/>
      <c r="W1116" s="162"/>
      <c r="X1116" s="162"/>
      <c r="Y1116" s="162"/>
    </row>
    <row r="1117" spans="2:25" x14ac:dyDescent="0.25">
      <c r="B1117" s="162"/>
      <c r="C1117" s="162"/>
      <c r="D1117" s="162"/>
      <c r="E1117" s="162"/>
      <c r="F1117" s="162"/>
      <c r="G1117" s="162"/>
      <c r="H1117" s="162"/>
      <c r="I1117" s="162"/>
      <c r="J1117" s="162"/>
      <c r="K1117" s="162"/>
      <c r="L1117" s="162"/>
      <c r="M1117" s="162"/>
      <c r="N1117" s="162"/>
      <c r="O1117" s="162"/>
      <c r="P1117" s="162"/>
      <c r="Q1117" s="162"/>
      <c r="R1117" s="162"/>
      <c r="S1117" s="162"/>
      <c r="T1117" s="162"/>
      <c r="U1117" s="162"/>
      <c r="V1117" s="162"/>
      <c r="W1117" s="162"/>
      <c r="X1117" s="162"/>
      <c r="Y1117" s="162"/>
    </row>
    <row r="1118" spans="2:25" x14ac:dyDescent="0.25">
      <c r="B1118" s="162"/>
      <c r="C1118" s="162"/>
      <c r="D1118" s="162"/>
      <c r="E1118" s="162"/>
      <c r="F1118" s="162"/>
      <c r="G1118" s="162"/>
      <c r="H1118" s="162"/>
      <c r="I1118" s="162"/>
      <c r="J1118" s="162"/>
      <c r="K1118" s="162"/>
      <c r="L1118" s="162"/>
      <c r="M1118" s="162"/>
      <c r="N1118" s="162"/>
      <c r="O1118" s="162"/>
      <c r="P1118" s="162"/>
      <c r="Q1118" s="162"/>
      <c r="R1118" s="162"/>
      <c r="S1118" s="162"/>
      <c r="T1118" s="162"/>
      <c r="U1118" s="162"/>
      <c r="V1118" s="162"/>
      <c r="W1118" s="162"/>
      <c r="X1118" s="162"/>
      <c r="Y1118" s="162"/>
    </row>
    <row r="1119" spans="2:25" x14ac:dyDescent="0.25">
      <c r="B1119" s="162"/>
      <c r="C1119" s="162"/>
      <c r="D1119" s="162"/>
      <c r="E1119" s="162"/>
      <c r="F1119" s="162"/>
      <c r="G1119" s="162"/>
      <c r="H1119" s="162"/>
      <c r="I1119" s="162"/>
      <c r="J1119" s="162"/>
      <c r="K1119" s="162"/>
      <c r="L1119" s="162"/>
      <c r="M1119" s="162"/>
      <c r="N1119" s="162"/>
      <c r="O1119" s="162"/>
      <c r="P1119" s="162"/>
      <c r="Q1119" s="162"/>
      <c r="R1119" s="162"/>
      <c r="S1119" s="162"/>
      <c r="T1119" s="162"/>
      <c r="U1119" s="162"/>
      <c r="V1119" s="162"/>
      <c r="W1119" s="162"/>
      <c r="X1119" s="162"/>
      <c r="Y1119" s="162"/>
    </row>
    <row r="1120" spans="2:25" x14ac:dyDescent="0.25">
      <c r="B1120" s="162"/>
      <c r="C1120" s="162"/>
      <c r="D1120" s="162"/>
      <c r="E1120" s="162"/>
      <c r="F1120" s="162"/>
      <c r="G1120" s="162"/>
      <c r="H1120" s="162"/>
      <c r="I1120" s="162"/>
      <c r="J1120" s="162"/>
      <c r="K1120" s="162"/>
      <c r="L1120" s="162"/>
      <c r="M1120" s="162"/>
      <c r="N1120" s="162"/>
      <c r="O1120" s="162"/>
      <c r="P1120" s="162"/>
      <c r="Q1120" s="162"/>
      <c r="R1120" s="162"/>
      <c r="S1120" s="162"/>
      <c r="T1120" s="162"/>
      <c r="U1120" s="162"/>
      <c r="V1120" s="162"/>
      <c r="W1120" s="162"/>
      <c r="X1120" s="162"/>
      <c r="Y1120" s="162"/>
    </row>
    <row r="1121" spans="2:25" x14ac:dyDescent="0.25">
      <c r="B1121" s="162"/>
      <c r="C1121" s="162"/>
      <c r="D1121" s="162"/>
      <c r="E1121" s="162"/>
      <c r="F1121" s="162"/>
      <c r="G1121" s="162"/>
      <c r="H1121" s="162"/>
      <c r="I1121" s="162"/>
      <c r="J1121" s="162"/>
      <c r="K1121" s="162"/>
      <c r="L1121" s="162"/>
      <c r="M1121" s="162"/>
      <c r="N1121" s="162"/>
      <c r="O1121" s="162"/>
      <c r="P1121" s="162"/>
      <c r="Q1121" s="162"/>
      <c r="R1121" s="162"/>
      <c r="S1121" s="162"/>
      <c r="T1121" s="162"/>
      <c r="U1121" s="162"/>
      <c r="V1121" s="162"/>
      <c r="W1121" s="162"/>
      <c r="X1121" s="162"/>
      <c r="Y1121" s="162"/>
    </row>
    <row r="1122" spans="2:25" x14ac:dyDescent="0.25">
      <c r="B1122" s="162"/>
      <c r="C1122" s="162"/>
      <c r="D1122" s="162"/>
      <c r="E1122" s="162"/>
      <c r="F1122" s="162"/>
      <c r="G1122" s="162"/>
      <c r="H1122" s="162"/>
      <c r="I1122" s="162"/>
      <c r="J1122" s="162"/>
      <c r="K1122" s="162"/>
      <c r="L1122" s="162"/>
      <c r="M1122" s="162"/>
      <c r="N1122" s="162"/>
      <c r="O1122" s="162"/>
      <c r="P1122" s="162"/>
      <c r="Q1122" s="162"/>
      <c r="R1122" s="162"/>
      <c r="S1122" s="162"/>
      <c r="T1122" s="162"/>
      <c r="U1122" s="162"/>
      <c r="V1122" s="162"/>
      <c r="W1122" s="162"/>
      <c r="X1122" s="162"/>
      <c r="Y1122" s="162"/>
    </row>
    <row r="1123" spans="2:25" x14ac:dyDescent="0.25">
      <c r="B1123" s="162"/>
      <c r="C1123" s="162"/>
      <c r="D1123" s="162"/>
      <c r="E1123" s="162"/>
      <c r="F1123" s="162"/>
      <c r="G1123" s="162"/>
      <c r="H1123" s="162"/>
      <c r="I1123" s="162"/>
      <c r="J1123" s="162"/>
      <c r="K1123" s="162"/>
      <c r="L1123" s="162"/>
      <c r="M1123" s="162"/>
      <c r="N1123" s="162"/>
      <c r="O1123" s="162"/>
      <c r="P1123" s="162"/>
      <c r="Q1123" s="162"/>
      <c r="R1123" s="162"/>
      <c r="S1123" s="162"/>
      <c r="T1123" s="162"/>
      <c r="U1123" s="162"/>
      <c r="V1123" s="162"/>
      <c r="W1123" s="162"/>
      <c r="X1123" s="162"/>
      <c r="Y1123" s="162"/>
    </row>
    <row r="1124" spans="2:25" x14ac:dyDescent="0.25">
      <c r="B1124" s="162"/>
      <c r="C1124" s="162"/>
      <c r="D1124" s="162"/>
      <c r="E1124" s="162"/>
      <c r="F1124" s="162"/>
      <c r="G1124" s="162"/>
      <c r="H1124" s="162"/>
      <c r="I1124" s="162"/>
      <c r="J1124" s="162"/>
      <c r="K1124" s="162"/>
      <c r="L1124" s="162"/>
      <c r="M1124" s="162"/>
      <c r="N1124" s="162"/>
      <c r="O1124" s="162"/>
      <c r="P1124" s="162"/>
      <c r="Q1124" s="162"/>
      <c r="R1124" s="162"/>
      <c r="S1124" s="162"/>
      <c r="T1124" s="162"/>
      <c r="U1124" s="162"/>
      <c r="V1124" s="162"/>
      <c r="W1124" s="162"/>
      <c r="X1124" s="162"/>
      <c r="Y1124" s="162"/>
    </row>
    <row r="1125" spans="2:25" x14ac:dyDescent="0.25">
      <c r="B1125" s="162"/>
      <c r="C1125" s="162"/>
      <c r="D1125" s="162"/>
      <c r="E1125" s="162"/>
      <c r="F1125" s="162"/>
      <c r="G1125" s="162"/>
      <c r="H1125" s="162"/>
      <c r="I1125" s="162"/>
      <c r="J1125" s="162"/>
      <c r="K1125" s="162"/>
      <c r="L1125" s="162"/>
      <c r="M1125" s="162"/>
      <c r="N1125" s="162"/>
      <c r="O1125" s="162"/>
      <c r="P1125" s="162"/>
      <c r="Q1125" s="162"/>
      <c r="R1125" s="162"/>
      <c r="S1125" s="162"/>
      <c r="T1125" s="162"/>
      <c r="U1125" s="162"/>
      <c r="V1125" s="162"/>
      <c r="W1125" s="162"/>
      <c r="X1125" s="162"/>
      <c r="Y1125" s="162"/>
    </row>
    <row r="1126" spans="2:25" x14ac:dyDescent="0.25">
      <c r="B1126" s="162"/>
      <c r="C1126" s="162"/>
      <c r="D1126" s="162"/>
      <c r="E1126" s="162"/>
      <c r="F1126" s="162"/>
      <c r="G1126" s="162"/>
      <c r="H1126" s="162"/>
      <c r="I1126" s="162"/>
      <c r="J1126" s="162"/>
      <c r="K1126" s="162"/>
      <c r="L1126" s="162"/>
      <c r="M1126" s="162"/>
      <c r="N1126" s="162"/>
      <c r="O1126" s="162"/>
      <c r="P1126" s="162"/>
      <c r="Q1126" s="162"/>
      <c r="R1126" s="162"/>
      <c r="S1126" s="162"/>
      <c r="T1126" s="162"/>
      <c r="U1126" s="162"/>
      <c r="V1126" s="162"/>
      <c r="W1126" s="162"/>
      <c r="X1126" s="162"/>
      <c r="Y1126" s="162"/>
    </row>
    <row r="1127" spans="2:25" x14ac:dyDescent="0.25">
      <c r="B1127" s="162"/>
      <c r="C1127" s="162"/>
      <c r="D1127" s="162"/>
      <c r="E1127" s="162"/>
      <c r="F1127" s="162"/>
      <c r="G1127" s="162"/>
      <c r="H1127" s="162"/>
      <c r="I1127" s="162"/>
      <c r="J1127" s="162"/>
      <c r="K1127" s="162"/>
      <c r="L1127" s="162"/>
      <c r="M1127" s="162"/>
      <c r="N1127" s="162"/>
      <c r="O1127" s="162"/>
      <c r="P1127" s="162"/>
      <c r="Q1127" s="162"/>
      <c r="R1127" s="162"/>
      <c r="S1127" s="162"/>
      <c r="T1127" s="162"/>
      <c r="U1127" s="162"/>
      <c r="V1127" s="162"/>
      <c r="W1127" s="162"/>
      <c r="X1127" s="162"/>
      <c r="Y1127" s="162"/>
    </row>
    <row r="1128" spans="2:25" x14ac:dyDescent="0.25">
      <c r="B1128" s="162"/>
      <c r="C1128" s="162"/>
      <c r="D1128" s="162"/>
      <c r="E1128" s="162"/>
      <c r="F1128" s="162"/>
      <c r="G1128" s="162"/>
      <c r="H1128" s="162"/>
      <c r="I1128" s="162"/>
      <c r="J1128" s="162"/>
      <c r="K1128" s="162"/>
      <c r="L1128" s="162"/>
      <c r="M1128" s="162"/>
      <c r="N1128" s="162"/>
      <c r="O1128" s="162"/>
      <c r="P1128" s="162"/>
      <c r="Q1128" s="162"/>
      <c r="R1128" s="162"/>
      <c r="S1128" s="162"/>
      <c r="T1128" s="162"/>
      <c r="U1128" s="162"/>
      <c r="V1128" s="162"/>
      <c r="W1128" s="162"/>
      <c r="X1128" s="162"/>
      <c r="Y1128" s="162"/>
    </row>
    <row r="1129" spans="2:25" x14ac:dyDescent="0.25">
      <c r="B1129" s="162"/>
      <c r="C1129" s="162"/>
      <c r="D1129" s="162"/>
      <c r="E1129" s="162"/>
      <c r="F1129" s="162"/>
      <c r="G1129" s="162"/>
      <c r="H1129" s="162"/>
      <c r="I1129" s="162"/>
      <c r="J1129" s="162"/>
      <c r="K1129" s="162"/>
      <c r="L1129" s="162"/>
      <c r="M1129" s="162"/>
      <c r="N1129" s="162"/>
      <c r="O1129" s="162"/>
      <c r="P1129" s="162"/>
      <c r="Q1129" s="162"/>
      <c r="R1129" s="162"/>
      <c r="S1129" s="162"/>
      <c r="T1129" s="162"/>
      <c r="U1129" s="162"/>
      <c r="V1129" s="162"/>
      <c r="W1129" s="162"/>
      <c r="X1129" s="162"/>
      <c r="Y1129" s="162"/>
    </row>
    <row r="1130" spans="2:25" x14ac:dyDescent="0.25">
      <c r="B1130" s="162"/>
      <c r="C1130" s="162"/>
      <c r="D1130" s="162"/>
      <c r="E1130" s="162"/>
      <c r="F1130" s="162"/>
      <c r="G1130" s="162"/>
      <c r="H1130" s="162"/>
      <c r="I1130" s="162"/>
      <c r="J1130" s="162"/>
      <c r="K1130" s="162"/>
      <c r="L1130" s="162"/>
      <c r="M1130" s="162"/>
      <c r="N1130" s="162"/>
      <c r="O1130" s="162"/>
      <c r="P1130" s="162"/>
      <c r="Q1130" s="162"/>
      <c r="R1130" s="162"/>
      <c r="S1130" s="162"/>
      <c r="T1130" s="162"/>
      <c r="U1130" s="162"/>
      <c r="V1130" s="162"/>
      <c r="W1130" s="162"/>
      <c r="X1130" s="162"/>
      <c r="Y1130" s="162"/>
    </row>
    <row r="1131" spans="2:25" x14ac:dyDescent="0.25">
      <c r="B1131" s="162"/>
      <c r="C1131" s="162"/>
      <c r="D1131" s="162"/>
      <c r="E1131" s="162"/>
      <c r="F1131" s="162"/>
      <c r="G1131" s="162"/>
      <c r="H1131" s="162"/>
      <c r="I1131" s="162"/>
      <c r="J1131" s="162"/>
      <c r="K1131" s="162"/>
      <c r="L1131" s="162"/>
      <c r="M1131" s="162"/>
      <c r="N1131" s="162"/>
      <c r="O1131" s="162"/>
      <c r="P1131" s="162"/>
      <c r="Q1131" s="162"/>
      <c r="R1131" s="162"/>
      <c r="S1131" s="162"/>
      <c r="T1131" s="162"/>
      <c r="U1131" s="162"/>
      <c r="V1131" s="162"/>
      <c r="W1131" s="162"/>
      <c r="X1131" s="162"/>
      <c r="Y1131" s="162"/>
    </row>
    <row r="1132" spans="2:25" x14ac:dyDescent="0.25">
      <c r="B1132" s="162"/>
      <c r="C1132" s="162"/>
      <c r="D1132" s="162"/>
      <c r="E1132" s="162"/>
      <c r="F1132" s="162"/>
      <c r="G1132" s="162"/>
      <c r="H1132" s="162"/>
      <c r="I1132" s="162"/>
      <c r="J1132" s="162"/>
      <c r="K1132" s="162"/>
      <c r="L1132" s="162"/>
      <c r="M1132" s="162"/>
      <c r="N1132" s="162"/>
      <c r="O1132" s="162"/>
      <c r="P1132" s="162"/>
      <c r="Q1132" s="162"/>
      <c r="R1132" s="162"/>
      <c r="S1132" s="162"/>
      <c r="T1132" s="162"/>
      <c r="U1132" s="162"/>
      <c r="V1132" s="162"/>
      <c r="W1132" s="162"/>
      <c r="X1132" s="162"/>
      <c r="Y1132" s="162"/>
    </row>
    <row r="1133" spans="2:25" x14ac:dyDescent="0.25">
      <c r="B1133" s="162"/>
      <c r="C1133" s="162"/>
      <c r="D1133" s="162"/>
      <c r="E1133" s="162"/>
      <c r="F1133" s="162"/>
      <c r="G1133" s="162"/>
      <c r="H1133" s="162"/>
      <c r="I1133" s="162"/>
      <c r="J1133" s="162"/>
      <c r="K1133" s="162"/>
      <c r="L1133" s="162"/>
      <c r="M1133" s="162"/>
      <c r="N1133" s="162"/>
      <c r="O1133" s="162"/>
      <c r="P1133" s="162"/>
      <c r="Q1133" s="162"/>
      <c r="R1133" s="162"/>
      <c r="S1133" s="162"/>
      <c r="T1133" s="162"/>
      <c r="U1133" s="162"/>
      <c r="V1133" s="162"/>
      <c r="W1133" s="162"/>
      <c r="X1133" s="162"/>
      <c r="Y1133" s="162"/>
    </row>
    <row r="1134" spans="2:25" x14ac:dyDescent="0.25">
      <c r="B1134" s="162"/>
      <c r="C1134" s="162"/>
      <c r="D1134" s="162"/>
      <c r="E1134" s="162"/>
      <c r="F1134" s="162"/>
      <c r="G1134" s="162"/>
      <c r="H1134" s="162"/>
      <c r="I1134" s="162"/>
      <c r="J1134" s="162"/>
      <c r="K1134" s="162"/>
      <c r="L1134" s="162"/>
      <c r="M1134" s="162"/>
      <c r="N1134" s="162"/>
      <c r="O1134" s="162"/>
      <c r="P1134" s="162"/>
      <c r="Q1134" s="162"/>
      <c r="R1134" s="162"/>
      <c r="S1134" s="162"/>
      <c r="T1134" s="162"/>
      <c r="U1134" s="162"/>
      <c r="V1134" s="162"/>
      <c r="W1134" s="162"/>
      <c r="X1134" s="162"/>
      <c r="Y1134" s="162"/>
    </row>
    <row r="1135" spans="2:25" x14ac:dyDescent="0.25">
      <c r="B1135" s="162"/>
      <c r="C1135" s="162"/>
      <c r="D1135" s="162"/>
      <c r="E1135" s="162"/>
      <c r="F1135" s="162"/>
      <c r="G1135" s="162"/>
      <c r="H1135" s="162"/>
      <c r="I1135" s="162"/>
      <c r="J1135" s="162"/>
      <c r="K1135" s="162"/>
      <c r="L1135" s="162"/>
      <c r="M1135" s="162"/>
      <c r="N1135" s="162"/>
      <c r="O1135" s="162"/>
      <c r="P1135" s="162"/>
      <c r="Q1135" s="162"/>
      <c r="R1135" s="162"/>
      <c r="S1135" s="162"/>
      <c r="T1135" s="162"/>
      <c r="U1135" s="162"/>
      <c r="V1135" s="162"/>
      <c r="W1135" s="162"/>
      <c r="X1135" s="162"/>
      <c r="Y1135" s="162"/>
    </row>
    <row r="1136" spans="2:25" x14ac:dyDescent="0.25">
      <c r="B1136" s="162"/>
      <c r="C1136" s="162"/>
      <c r="D1136" s="162"/>
      <c r="E1136" s="162"/>
      <c r="F1136" s="162"/>
      <c r="G1136" s="162"/>
      <c r="H1136" s="162"/>
      <c r="I1136" s="162"/>
      <c r="J1136" s="162"/>
      <c r="K1136" s="162"/>
      <c r="L1136" s="162"/>
      <c r="M1136" s="162"/>
      <c r="N1136" s="162"/>
      <c r="O1136" s="162"/>
      <c r="P1136" s="162"/>
      <c r="Q1136" s="162"/>
      <c r="R1136" s="162"/>
      <c r="S1136" s="162"/>
      <c r="T1136" s="162"/>
      <c r="U1136" s="162"/>
      <c r="V1136" s="162"/>
      <c r="W1136" s="162"/>
      <c r="X1136" s="162"/>
      <c r="Y1136" s="162"/>
    </row>
    <row r="1137" spans="2:25" x14ac:dyDescent="0.25">
      <c r="B1137" s="162"/>
      <c r="C1137" s="162"/>
      <c r="D1137" s="162"/>
      <c r="E1137" s="162"/>
      <c r="F1137" s="162"/>
      <c r="G1137" s="162"/>
      <c r="H1137" s="162"/>
      <c r="I1137" s="162"/>
      <c r="J1137" s="162"/>
      <c r="K1137" s="162"/>
      <c r="L1137" s="162"/>
      <c r="M1137" s="162"/>
      <c r="N1137" s="162"/>
      <c r="O1137" s="162"/>
      <c r="P1137" s="162"/>
      <c r="Q1137" s="162"/>
      <c r="R1137" s="162"/>
      <c r="S1137" s="162"/>
      <c r="T1137" s="162"/>
      <c r="U1137" s="162"/>
      <c r="V1137" s="162"/>
      <c r="W1137" s="162"/>
      <c r="X1137" s="162"/>
      <c r="Y1137" s="162"/>
    </row>
    <row r="1138" spans="2:25" x14ac:dyDescent="0.25">
      <c r="B1138" s="162"/>
      <c r="C1138" s="162"/>
      <c r="D1138" s="162"/>
      <c r="E1138" s="162"/>
      <c r="F1138" s="162"/>
      <c r="G1138" s="162"/>
      <c r="H1138" s="162"/>
      <c r="I1138" s="162"/>
      <c r="J1138" s="162"/>
      <c r="K1138" s="162"/>
      <c r="L1138" s="162"/>
      <c r="M1138" s="162"/>
      <c r="N1138" s="162"/>
      <c r="O1138" s="162"/>
      <c r="P1138" s="162"/>
      <c r="Q1138" s="162"/>
      <c r="R1138" s="162"/>
      <c r="S1138" s="162"/>
      <c r="T1138" s="162"/>
      <c r="U1138" s="162"/>
      <c r="V1138" s="162"/>
      <c r="W1138" s="162"/>
      <c r="X1138" s="162"/>
      <c r="Y1138" s="162"/>
    </row>
    <row r="1139" spans="2:25" x14ac:dyDescent="0.25">
      <c r="B1139" s="162"/>
      <c r="C1139" s="162"/>
      <c r="D1139" s="162"/>
      <c r="E1139" s="162"/>
      <c r="F1139" s="162"/>
      <c r="G1139" s="162"/>
      <c r="H1139" s="162"/>
      <c r="I1139" s="162"/>
      <c r="J1139" s="162"/>
      <c r="K1139" s="162"/>
      <c r="L1139" s="162"/>
      <c r="M1139" s="162"/>
      <c r="N1139" s="162"/>
      <c r="O1139" s="162"/>
      <c r="P1139" s="162"/>
      <c r="Q1139" s="162"/>
      <c r="R1139" s="162"/>
      <c r="S1139" s="162"/>
      <c r="T1139" s="162"/>
      <c r="U1139" s="162"/>
      <c r="V1139" s="162"/>
      <c r="W1139" s="162"/>
      <c r="X1139" s="162"/>
      <c r="Y1139" s="162"/>
    </row>
    <row r="1140" spans="2:25" x14ac:dyDescent="0.25">
      <c r="B1140" s="162"/>
      <c r="C1140" s="162"/>
      <c r="D1140" s="162"/>
      <c r="E1140" s="162"/>
      <c r="F1140" s="162"/>
      <c r="G1140" s="162"/>
      <c r="H1140" s="162"/>
      <c r="I1140" s="162"/>
      <c r="J1140" s="162"/>
      <c r="K1140" s="162"/>
      <c r="L1140" s="162"/>
      <c r="M1140" s="162"/>
      <c r="N1140" s="162"/>
      <c r="O1140" s="162"/>
      <c r="P1140" s="162"/>
      <c r="Q1140" s="162"/>
      <c r="R1140" s="162"/>
      <c r="S1140" s="162"/>
      <c r="T1140" s="162"/>
      <c r="U1140" s="162"/>
      <c r="V1140" s="162"/>
      <c r="W1140" s="162"/>
      <c r="X1140" s="162"/>
      <c r="Y1140" s="162"/>
    </row>
    <row r="1141" spans="2:25" x14ac:dyDescent="0.25">
      <c r="B1141" s="162"/>
      <c r="C1141" s="162"/>
      <c r="D1141" s="162"/>
      <c r="E1141" s="162"/>
      <c r="F1141" s="162"/>
      <c r="G1141" s="162"/>
      <c r="H1141" s="162"/>
      <c r="I1141" s="162"/>
      <c r="J1141" s="162"/>
      <c r="K1141" s="162"/>
      <c r="L1141" s="162"/>
      <c r="M1141" s="162"/>
      <c r="N1141" s="162"/>
      <c r="O1141" s="162"/>
      <c r="P1141" s="162"/>
      <c r="Q1141" s="162"/>
      <c r="R1141" s="162"/>
      <c r="S1141" s="162"/>
      <c r="T1141" s="162"/>
      <c r="U1141" s="162"/>
      <c r="V1141" s="162"/>
      <c r="W1141" s="162"/>
      <c r="X1141" s="162"/>
      <c r="Y1141" s="162"/>
    </row>
    <row r="1142" spans="2:25" x14ac:dyDescent="0.25">
      <c r="B1142" s="162"/>
      <c r="C1142" s="162"/>
      <c r="D1142" s="162"/>
      <c r="E1142" s="162"/>
      <c r="F1142" s="162"/>
      <c r="G1142" s="162"/>
      <c r="H1142" s="162"/>
      <c r="I1142" s="162"/>
      <c r="J1142" s="162"/>
      <c r="K1142" s="162"/>
      <c r="L1142" s="162"/>
      <c r="M1142" s="162"/>
      <c r="N1142" s="162"/>
      <c r="O1142" s="162"/>
      <c r="P1142" s="162"/>
      <c r="Q1142" s="162"/>
      <c r="R1142" s="162"/>
      <c r="S1142" s="162"/>
      <c r="T1142" s="162"/>
      <c r="U1142" s="162"/>
      <c r="V1142" s="162"/>
      <c r="W1142" s="162"/>
      <c r="X1142" s="162"/>
      <c r="Y1142" s="162"/>
    </row>
    <row r="1143" spans="2:25" x14ac:dyDescent="0.25">
      <c r="B1143" s="162"/>
      <c r="C1143" s="162"/>
      <c r="D1143" s="162"/>
      <c r="E1143" s="162"/>
      <c r="F1143" s="162"/>
      <c r="G1143" s="162"/>
      <c r="H1143" s="162"/>
      <c r="I1143" s="162"/>
      <c r="J1143" s="162"/>
      <c r="K1143" s="162"/>
      <c r="L1143" s="162"/>
      <c r="M1143" s="162"/>
      <c r="N1143" s="162"/>
      <c r="O1143" s="162"/>
      <c r="P1143" s="162"/>
      <c r="Q1143" s="162"/>
      <c r="R1143" s="162"/>
      <c r="S1143" s="162"/>
      <c r="T1143" s="162"/>
      <c r="U1143" s="162"/>
      <c r="V1143" s="162"/>
      <c r="W1143" s="162"/>
      <c r="X1143" s="162"/>
      <c r="Y1143" s="162"/>
    </row>
    <row r="1144" spans="2:25" x14ac:dyDescent="0.25">
      <c r="B1144" s="162"/>
      <c r="C1144" s="162"/>
      <c r="D1144" s="162"/>
      <c r="E1144" s="162"/>
      <c r="F1144" s="162"/>
      <c r="G1144" s="162"/>
      <c r="H1144" s="162"/>
      <c r="I1144" s="162"/>
      <c r="J1144" s="162"/>
      <c r="K1144" s="162"/>
      <c r="L1144" s="162"/>
      <c r="M1144" s="162"/>
      <c r="N1144" s="162"/>
      <c r="O1144" s="162"/>
      <c r="P1144" s="162"/>
      <c r="Q1144" s="162"/>
      <c r="R1144" s="162"/>
      <c r="S1144" s="162"/>
      <c r="T1144" s="162"/>
      <c r="U1144" s="162"/>
      <c r="V1144" s="162"/>
      <c r="W1144" s="162"/>
      <c r="X1144" s="162"/>
      <c r="Y1144" s="162"/>
    </row>
    <row r="1145" spans="2:25" x14ac:dyDescent="0.25">
      <c r="B1145" s="162"/>
      <c r="C1145" s="162"/>
      <c r="D1145" s="162"/>
      <c r="E1145" s="162"/>
      <c r="F1145" s="162"/>
      <c r="G1145" s="162"/>
      <c r="H1145" s="162"/>
      <c r="I1145" s="162"/>
      <c r="J1145" s="162"/>
      <c r="K1145" s="162"/>
      <c r="L1145" s="162"/>
      <c r="M1145" s="162"/>
      <c r="N1145" s="162"/>
      <c r="O1145" s="162"/>
      <c r="P1145" s="162"/>
      <c r="Q1145" s="162"/>
      <c r="R1145" s="162"/>
      <c r="S1145" s="162"/>
      <c r="T1145" s="162"/>
      <c r="U1145" s="162"/>
      <c r="V1145" s="162"/>
      <c r="W1145" s="162"/>
      <c r="X1145" s="162"/>
      <c r="Y1145" s="162"/>
    </row>
    <row r="1146" spans="2:25" x14ac:dyDescent="0.25">
      <c r="B1146" s="162"/>
      <c r="C1146" s="162"/>
      <c r="D1146" s="162"/>
      <c r="E1146" s="162"/>
      <c r="F1146" s="162"/>
      <c r="G1146" s="162"/>
      <c r="H1146" s="162"/>
      <c r="I1146" s="162"/>
      <c r="J1146" s="162"/>
      <c r="K1146" s="162"/>
      <c r="L1146" s="162"/>
      <c r="M1146" s="162"/>
      <c r="N1146" s="162"/>
      <c r="O1146" s="162"/>
      <c r="P1146" s="162"/>
      <c r="Q1146" s="162"/>
      <c r="R1146" s="162"/>
      <c r="S1146" s="162"/>
      <c r="T1146" s="162"/>
      <c r="U1146" s="162"/>
      <c r="V1146" s="162"/>
      <c r="W1146" s="162"/>
      <c r="X1146" s="162"/>
      <c r="Y1146" s="162"/>
    </row>
    <row r="1147" spans="2:25" x14ac:dyDescent="0.25">
      <c r="B1147" s="162"/>
      <c r="C1147" s="162"/>
      <c r="D1147" s="162"/>
      <c r="E1147" s="162"/>
      <c r="F1147" s="162"/>
      <c r="G1147" s="162"/>
      <c r="H1147" s="162"/>
      <c r="I1147" s="162"/>
      <c r="J1147" s="162"/>
      <c r="K1147" s="162"/>
      <c r="L1147" s="162"/>
      <c r="M1147" s="162"/>
      <c r="N1147" s="162"/>
      <c r="O1147" s="162"/>
      <c r="P1147" s="162"/>
      <c r="Q1147" s="162"/>
      <c r="R1147" s="162"/>
      <c r="S1147" s="162"/>
      <c r="T1147" s="162"/>
      <c r="U1147" s="162"/>
      <c r="V1147" s="162"/>
      <c r="W1147" s="162"/>
      <c r="X1147" s="162"/>
      <c r="Y1147" s="162"/>
    </row>
    <row r="1148" spans="2:25" x14ac:dyDescent="0.25">
      <c r="B1148" s="162"/>
      <c r="C1148" s="162"/>
      <c r="D1148" s="162"/>
      <c r="E1148" s="162"/>
      <c r="F1148" s="162"/>
      <c r="G1148" s="162"/>
      <c r="H1148" s="162"/>
      <c r="I1148" s="162"/>
      <c r="J1148" s="162"/>
      <c r="K1148" s="162"/>
      <c r="L1148" s="162"/>
      <c r="M1148" s="162"/>
      <c r="N1148" s="162"/>
      <c r="O1148" s="162"/>
      <c r="P1148" s="162"/>
      <c r="Q1148" s="162"/>
      <c r="R1148" s="162"/>
      <c r="S1148" s="162"/>
      <c r="T1148" s="162"/>
      <c r="U1148" s="162"/>
      <c r="V1148" s="162"/>
      <c r="W1148" s="162"/>
      <c r="X1148" s="162"/>
      <c r="Y1148" s="162"/>
    </row>
    <row r="1149" spans="2:25" x14ac:dyDescent="0.25">
      <c r="B1149" s="162"/>
      <c r="C1149" s="162"/>
      <c r="D1149" s="162"/>
      <c r="E1149" s="162"/>
      <c r="F1149" s="162"/>
      <c r="G1149" s="162"/>
      <c r="H1149" s="162"/>
      <c r="I1149" s="162"/>
      <c r="J1149" s="162"/>
      <c r="K1149" s="162"/>
      <c r="L1149" s="162"/>
      <c r="M1149" s="162"/>
      <c r="N1149" s="162"/>
      <c r="O1149" s="162"/>
      <c r="P1149" s="162"/>
      <c r="Q1149" s="162"/>
      <c r="R1149" s="162"/>
      <c r="S1149" s="162"/>
      <c r="T1149" s="162"/>
      <c r="U1149" s="162"/>
      <c r="V1149" s="162"/>
      <c r="W1149" s="162"/>
      <c r="X1149" s="162"/>
      <c r="Y1149" s="162"/>
    </row>
    <row r="1150" spans="2:25" x14ac:dyDescent="0.25">
      <c r="B1150" s="162"/>
      <c r="C1150" s="162"/>
      <c r="D1150" s="162"/>
      <c r="E1150" s="162"/>
      <c r="F1150" s="162"/>
      <c r="G1150" s="162"/>
      <c r="H1150" s="162"/>
      <c r="I1150" s="162"/>
      <c r="J1150" s="162"/>
      <c r="K1150" s="162"/>
      <c r="L1150" s="162"/>
      <c r="M1150" s="162"/>
      <c r="N1150" s="162"/>
      <c r="O1150" s="162"/>
      <c r="P1150" s="162"/>
      <c r="Q1150" s="162"/>
      <c r="R1150" s="162"/>
      <c r="S1150" s="162"/>
      <c r="T1150" s="162"/>
      <c r="U1150" s="162"/>
      <c r="V1150" s="162"/>
      <c r="W1150" s="162"/>
      <c r="X1150" s="162"/>
      <c r="Y1150" s="162"/>
    </row>
    <row r="1151" spans="2:25" x14ac:dyDescent="0.25">
      <c r="B1151" s="162"/>
      <c r="C1151" s="162"/>
      <c r="D1151" s="162"/>
      <c r="E1151" s="162"/>
      <c r="F1151" s="162"/>
      <c r="G1151" s="162"/>
      <c r="H1151" s="162"/>
      <c r="I1151" s="162"/>
      <c r="J1151" s="162"/>
      <c r="K1151" s="162"/>
      <c r="L1151" s="162"/>
      <c r="M1151" s="162"/>
      <c r="N1151" s="162"/>
      <c r="O1151" s="162"/>
      <c r="P1151" s="162"/>
      <c r="Q1151" s="162"/>
      <c r="R1151" s="162"/>
      <c r="S1151" s="162"/>
      <c r="T1151" s="162"/>
      <c r="U1151" s="162"/>
      <c r="V1151" s="162"/>
      <c r="W1151" s="162"/>
      <c r="X1151" s="162"/>
      <c r="Y1151" s="162"/>
    </row>
    <row r="1152" spans="2:25" x14ac:dyDescent="0.25">
      <c r="B1152" s="162"/>
      <c r="C1152" s="162"/>
      <c r="D1152" s="162"/>
      <c r="E1152" s="162"/>
      <c r="F1152" s="162"/>
      <c r="G1152" s="162"/>
      <c r="H1152" s="162"/>
      <c r="I1152" s="162"/>
      <c r="J1152" s="162"/>
      <c r="K1152" s="162"/>
      <c r="L1152" s="162"/>
      <c r="M1152" s="162"/>
      <c r="N1152" s="162"/>
      <c r="O1152" s="162"/>
      <c r="P1152" s="162"/>
      <c r="Q1152" s="162"/>
      <c r="R1152" s="162"/>
      <c r="S1152" s="162"/>
      <c r="T1152" s="162"/>
      <c r="U1152" s="162"/>
      <c r="V1152" s="162"/>
      <c r="W1152" s="162"/>
      <c r="X1152" s="162"/>
      <c r="Y1152" s="162"/>
    </row>
    <row r="1153" spans="2:25" x14ac:dyDescent="0.25">
      <c r="B1153" s="162"/>
      <c r="C1153" s="162"/>
      <c r="D1153" s="162"/>
      <c r="E1153" s="162"/>
      <c r="F1153" s="162"/>
      <c r="G1153" s="162"/>
      <c r="H1153" s="162"/>
      <c r="I1153" s="162"/>
      <c r="J1153" s="162"/>
      <c r="K1153" s="162"/>
      <c r="L1153" s="162"/>
      <c r="M1153" s="162"/>
      <c r="N1153" s="162"/>
      <c r="O1153" s="162"/>
      <c r="P1153" s="162"/>
      <c r="Q1153" s="162"/>
      <c r="R1153" s="162"/>
      <c r="S1153" s="162"/>
      <c r="T1153" s="162"/>
      <c r="U1153" s="162"/>
      <c r="V1153" s="162"/>
      <c r="W1153" s="162"/>
      <c r="X1153" s="162"/>
      <c r="Y1153" s="162"/>
    </row>
    <row r="1154" spans="2:25" x14ac:dyDescent="0.25">
      <c r="B1154" s="162"/>
      <c r="C1154" s="162"/>
      <c r="D1154" s="162"/>
      <c r="E1154" s="162"/>
      <c r="F1154" s="162"/>
      <c r="G1154" s="162"/>
      <c r="H1154" s="162"/>
      <c r="I1154" s="162"/>
      <c r="J1154" s="162"/>
      <c r="K1154" s="162"/>
      <c r="L1154" s="162"/>
      <c r="M1154" s="162"/>
      <c r="N1154" s="162"/>
      <c r="O1154" s="162"/>
      <c r="P1154" s="162"/>
      <c r="Q1154" s="162"/>
      <c r="R1154" s="162"/>
      <c r="S1154" s="162"/>
      <c r="T1154" s="162"/>
      <c r="U1154" s="162"/>
      <c r="V1154" s="162"/>
      <c r="W1154" s="162"/>
      <c r="X1154" s="162"/>
      <c r="Y1154" s="162"/>
    </row>
    <row r="1155" spans="2:25" x14ac:dyDescent="0.25">
      <c r="B1155" s="162"/>
      <c r="C1155" s="162"/>
      <c r="D1155" s="162"/>
      <c r="E1155" s="162"/>
      <c r="F1155" s="162"/>
      <c r="G1155" s="162"/>
      <c r="H1155" s="162"/>
      <c r="I1155" s="162"/>
      <c r="J1155" s="162"/>
      <c r="K1155" s="162"/>
      <c r="L1155" s="162"/>
      <c r="M1155" s="162"/>
      <c r="N1155" s="162"/>
      <c r="O1155" s="162"/>
      <c r="P1155" s="162"/>
      <c r="Q1155" s="162"/>
      <c r="R1155" s="162"/>
      <c r="S1155" s="162"/>
      <c r="T1155" s="162"/>
      <c r="U1155" s="162"/>
      <c r="V1155" s="162"/>
      <c r="W1155" s="162"/>
      <c r="X1155" s="162"/>
      <c r="Y1155" s="162"/>
    </row>
    <row r="1156" spans="2:25" x14ac:dyDescent="0.25">
      <c r="B1156" s="162"/>
      <c r="C1156" s="162"/>
      <c r="D1156" s="162"/>
      <c r="E1156" s="162"/>
      <c r="F1156" s="162"/>
      <c r="G1156" s="162"/>
      <c r="H1156" s="162"/>
      <c r="I1156" s="162"/>
      <c r="J1156" s="162"/>
      <c r="K1156" s="162"/>
      <c r="L1156" s="162"/>
      <c r="M1156" s="162"/>
      <c r="N1156" s="162"/>
      <c r="O1156" s="162"/>
      <c r="P1156" s="162"/>
      <c r="Q1156" s="162"/>
      <c r="R1156" s="162"/>
      <c r="S1156" s="162"/>
      <c r="T1156" s="162"/>
      <c r="U1156" s="162"/>
      <c r="V1156" s="162"/>
      <c r="W1156" s="162"/>
      <c r="X1156" s="162"/>
      <c r="Y1156" s="162"/>
    </row>
    <row r="1157" spans="2:25" x14ac:dyDescent="0.25">
      <c r="B1157" s="162"/>
      <c r="C1157" s="162"/>
      <c r="D1157" s="162"/>
      <c r="E1157" s="162"/>
      <c r="F1157" s="162"/>
      <c r="G1157" s="162"/>
      <c r="H1157" s="162"/>
      <c r="I1157" s="162"/>
      <c r="J1157" s="162"/>
      <c r="K1157" s="162"/>
      <c r="L1157" s="162"/>
      <c r="M1157" s="162"/>
      <c r="N1157" s="162"/>
      <c r="O1157" s="162"/>
      <c r="P1157" s="162"/>
      <c r="Q1157" s="162"/>
      <c r="R1157" s="162"/>
      <c r="S1157" s="162"/>
      <c r="T1157" s="162"/>
      <c r="U1157" s="162"/>
      <c r="V1157" s="162"/>
      <c r="W1157" s="162"/>
      <c r="X1157" s="162"/>
      <c r="Y1157" s="162"/>
    </row>
    <row r="1158" spans="2:25" x14ac:dyDescent="0.25">
      <c r="B1158" s="162"/>
      <c r="C1158" s="162"/>
      <c r="D1158" s="162"/>
      <c r="E1158" s="162"/>
      <c r="F1158" s="162"/>
      <c r="G1158" s="162"/>
      <c r="H1158" s="162"/>
      <c r="I1158" s="162"/>
      <c r="J1158" s="162"/>
      <c r="K1158" s="162"/>
      <c r="L1158" s="162"/>
      <c r="M1158" s="162"/>
      <c r="N1158" s="162"/>
      <c r="O1158" s="162"/>
      <c r="P1158" s="162"/>
      <c r="Q1158" s="162"/>
      <c r="R1158" s="162"/>
      <c r="S1158" s="162"/>
      <c r="T1158" s="162"/>
      <c r="U1158" s="162"/>
      <c r="V1158" s="162"/>
      <c r="W1158" s="162"/>
      <c r="X1158" s="162"/>
      <c r="Y1158" s="162"/>
    </row>
    <row r="1159" spans="2:25" x14ac:dyDescent="0.25">
      <c r="B1159" s="162"/>
      <c r="C1159" s="162"/>
      <c r="D1159" s="162"/>
      <c r="E1159" s="162"/>
      <c r="F1159" s="162"/>
      <c r="G1159" s="162"/>
      <c r="H1159" s="162"/>
      <c r="I1159" s="162"/>
      <c r="J1159" s="162"/>
      <c r="K1159" s="162"/>
      <c r="L1159" s="162"/>
      <c r="M1159" s="162"/>
      <c r="N1159" s="162"/>
      <c r="O1159" s="162"/>
      <c r="P1159" s="162"/>
      <c r="Q1159" s="162"/>
      <c r="R1159" s="162"/>
      <c r="S1159" s="162"/>
      <c r="T1159" s="162"/>
      <c r="U1159" s="162"/>
      <c r="V1159" s="162"/>
      <c r="W1159" s="162"/>
      <c r="X1159" s="162"/>
      <c r="Y1159" s="162"/>
    </row>
    <row r="1160" spans="2:25" x14ac:dyDescent="0.25">
      <c r="B1160" s="162"/>
      <c r="C1160" s="162"/>
      <c r="D1160" s="162"/>
      <c r="E1160" s="162"/>
      <c r="F1160" s="162"/>
      <c r="G1160" s="162"/>
      <c r="H1160" s="162"/>
      <c r="I1160" s="162"/>
      <c r="J1160" s="162"/>
      <c r="K1160" s="162"/>
      <c r="L1160" s="162"/>
      <c r="M1160" s="162"/>
      <c r="N1160" s="162"/>
      <c r="O1160" s="162"/>
      <c r="P1160" s="162"/>
      <c r="Q1160" s="162"/>
      <c r="R1160" s="162"/>
      <c r="S1160" s="162"/>
      <c r="T1160" s="162"/>
      <c r="U1160" s="162"/>
      <c r="V1160" s="162"/>
      <c r="W1160" s="162"/>
      <c r="X1160" s="162"/>
      <c r="Y1160" s="162"/>
    </row>
    <row r="1161" spans="2:25" x14ac:dyDescent="0.25">
      <c r="B1161" s="162"/>
      <c r="C1161" s="162"/>
      <c r="D1161" s="162"/>
      <c r="E1161" s="162"/>
      <c r="F1161" s="162"/>
      <c r="G1161" s="162"/>
      <c r="H1161" s="162"/>
      <c r="I1161" s="162"/>
      <c r="J1161" s="162"/>
      <c r="K1161" s="162"/>
      <c r="L1161" s="162"/>
      <c r="M1161" s="162"/>
      <c r="N1161" s="162"/>
      <c r="O1161" s="162"/>
      <c r="P1161" s="162"/>
      <c r="Q1161" s="162"/>
      <c r="R1161" s="162"/>
      <c r="S1161" s="162"/>
      <c r="T1161" s="162"/>
      <c r="U1161" s="162"/>
      <c r="V1161" s="162"/>
      <c r="W1161" s="162"/>
      <c r="X1161" s="162"/>
      <c r="Y1161" s="162"/>
    </row>
    <row r="1162" spans="2:25" x14ac:dyDescent="0.25">
      <c r="B1162" s="162"/>
      <c r="C1162" s="162"/>
      <c r="D1162" s="162"/>
      <c r="E1162" s="162"/>
      <c r="F1162" s="162"/>
      <c r="G1162" s="162"/>
      <c r="H1162" s="162"/>
      <c r="I1162" s="162"/>
      <c r="J1162" s="162"/>
      <c r="K1162" s="162"/>
      <c r="L1162" s="162"/>
      <c r="M1162" s="162"/>
      <c r="N1162" s="162"/>
      <c r="O1162" s="162"/>
      <c r="P1162" s="162"/>
      <c r="Q1162" s="162"/>
      <c r="R1162" s="162"/>
      <c r="S1162" s="162"/>
      <c r="T1162" s="162"/>
      <c r="U1162" s="162"/>
      <c r="V1162" s="162"/>
      <c r="W1162" s="162"/>
      <c r="X1162" s="162"/>
      <c r="Y1162" s="162"/>
    </row>
    <row r="1163" spans="2:25" x14ac:dyDescent="0.25">
      <c r="B1163" s="162"/>
      <c r="C1163" s="162"/>
      <c r="D1163" s="162"/>
      <c r="E1163" s="162"/>
      <c r="F1163" s="162"/>
      <c r="G1163" s="162"/>
      <c r="H1163" s="162"/>
      <c r="I1163" s="162"/>
      <c r="J1163" s="162"/>
      <c r="K1163" s="162"/>
      <c r="L1163" s="162"/>
      <c r="M1163" s="162"/>
      <c r="N1163" s="162"/>
      <c r="O1163" s="162"/>
      <c r="P1163" s="162"/>
      <c r="Q1163" s="162"/>
      <c r="R1163" s="162"/>
      <c r="S1163" s="162"/>
      <c r="T1163" s="162"/>
      <c r="U1163" s="162"/>
      <c r="V1163" s="162"/>
      <c r="W1163" s="162"/>
      <c r="X1163" s="162"/>
      <c r="Y1163" s="162"/>
    </row>
    <row r="1164" spans="2:25" x14ac:dyDescent="0.25">
      <c r="B1164" s="162"/>
      <c r="C1164" s="162"/>
      <c r="D1164" s="162"/>
      <c r="E1164" s="162"/>
      <c r="F1164" s="162"/>
      <c r="G1164" s="162"/>
      <c r="H1164" s="162"/>
      <c r="I1164" s="162"/>
      <c r="J1164" s="162"/>
      <c r="K1164" s="162"/>
      <c r="L1164" s="162"/>
      <c r="M1164" s="162"/>
      <c r="N1164" s="162"/>
      <c r="O1164" s="162"/>
      <c r="P1164" s="162"/>
      <c r="Q1164" s="162"/>
      <c r="R1164" s="162"/>
      <c r="S1164" s="162"/>
      <c r="T1164" s="162"/>
      <c r="U1164" s="162"/>
      <c r="V1164" s="162"/>
      <c r="W1164" s="162"/>
      <c r="X1164" s="162"/>
      <c r="Y1164" s="162"/>
    </row>
    <row r="1165" spans="2:25" x14ac:dyDescent="0.25">
      <c r="B1165" s="162"/>
      <c r="C1165" s="162"/>
      <c r="D1165" s="162"/>
      <c r="E1165" s="162"/>
      <c r="F1165" s="162"/>
      <c r="G1165" s="162"/>
      <c r="H1165" s="162"/>
      <c r="I1165" s="162"/>
      <c r="J1165" s="162"/>
      <c r="K1165" s="162"/>
      <c r="L1165" s="162"/>
      <c r="M1165" s="162"/>
      <c r="N1165" s="162"/>
      <c r="O1165" s="162"/>
      <c r="P1165" s="162"/>
      <c r="Q1165" s="162"/>
      <c r="R1165" s="162"/>
      <c r="S1165" s="162"/>
      <c r="T1165" s="162"/>
      <c r="U1165" s="162"/>
      <c r="V1165" s="162"/>
      <c r="W1165" s="162"/>
      <c r="X1165" s="162"/>
      <c r="Y1165" s="162"/>
    </row>
    <row r="1166" spans="2:25" x14ac:dyDescent="0.25">
      <c r="B1166" s="162"/>
      <c r="C1166" s="162"/>
      <c r="D1166" s="162"/>
      <c r="E1166" s="162"/>
      <c r="F1166" s="162"/>
      <c r="G1166" s="162"/>
      <c r="H1166" s="162"/>
      <c r="I1166" s="162"/>
      <c r="J1166" s="162"/>
      <c r="K1166" s="162"/>
      <c r="L1166" s="162"/>
      <c r="M1166" s="162"/>
      <c r="N1166" s="162"/>
      <c r="O1166" s="162"/>
      <c r="P1166" s="162"/>
      <c r="Q1166" s="162"/>
      <c r="R1166" s="162"/>
      <c r="S1166" s="162"/>
      <c r="T1166" s="162"/>
      <c r="U1166" s="162"/>
      <c r="V1166" s="162"/>
      <c r="W1166" s="162"/>
      <c r="X1166" s="162"/>
      <c r="Y1166" s="162"/>
    </row>
    <row r="1167" spans="2:25" x14ac:dyDescent="0.25">
      <c r="B1167" s="162"/>
      <c r="C1167" s="162"/>
      <c r="D1167" s="162"/>
      <c r="E1167" s="162"/>
      <c r="F1167" s="162"/>
      <c r="G1167" s="162"/>
      <c r="H1167" s="162"/>
      <c r="I1167" s="162"/>
      <c r="J1167" s="162"/>
      <c r="K1167" s="162"/>
      <c r="L1167" s="162"/>
      <c r="M1167" s="162"/>
      <c r="N1167" s="162"/>
      <c r="O1167" s="162"/>
      <c r="P1167" s="162"/>
      <c r="Q1167" s="162"/>
      <c r="R1167" s="162"/>
      <c r="S1167" s="162"/>
      <c r="T1167" s="162"/>
      <c r="U1167" s="162"/>
      <c r="V1167" s="162"/>
      <c r="W1167" s="162"/>
      <c r="X1167" s="162"/>
      <c r="Y1167" s="162"/>
    </row>
    <row r="1168" spans="2:25" x14ac:dyDescent="0.25">
      <c r="B1168" s="162"/>
      <c r="C1168" s="162"/>
      <c r="D1168" s="162"/>
      <c r="E1168" s="162"/>
      <c r="F1168" s="162"/>
      <c r="G1168" s="162"/>
      <c r="H1168" s="162"/>
      <c r="I1168" s="162"/>
      <c r="J1168" s="162"/>
      <c r="K1168" s="162"/>
      <c r="L1168" s="162"/>
      <c r="M1168" s="162"/>
      <c r="N1168" s="162"/>
      <c r="O1168" s="162"/>
      <c r="P1168" s="162"/>
      <c r="Q1168" s="162"/>
      <c r="R1168" s="162"/>
      <c r="S1168" s="162"/>
      <c r="T1168" s="162"/>
      <c r="U1168" s="162"/>
      <c r="V1168" s="162"/>
      <c r="W1168" s="162"/>
      <c r="X1168" s="162"/>
      <c r="Y1168" s="162"/>
    </row>
    <row r="1169" spans="2:25" x14ac:dyDescent="0.25">
      <c r="B1169" s="162"/>
      <c r="C1169" s="162"/>
      <c r="D1169" s="162"/>
      <c r="E1169" s="162"/>
      <c r="F1169" s="162"/>
      <c r="G1169" s="162"/>
      <c r="H1169" s="162"/>
      <c r="I1169" s="162"/>
      <c r="J1169" s="162"/>
      <c r="K1169" s="162"/>
      <c r="L1169" s="162"/>
      <c r="M1169" s="162"/>
      <c r="N1169" s="162"/>
      <c r="O1169" s="162"/>
      <c r="P1169" s="162"/>
      <c r="Q1169" s="162"/>
      <c r="R1169" s="162"/>
      <c r="S1169" s="162"/>
      <c r="T1169" s="162"/>
      <c r="U1169" s="162"/>
      <c r="V1169" s="162"/>
      <c r="W1169" s="162"/>
      <c r="X1169" s="162"/>
      <c r="Y1169" s="162"/>
    </row>
    <row r="1170" spans="2:25" x14ac:dyDescent="0.25">
      <c r="B1170" s="162"/>
      <c r="C1170" s="162"/>
      <c r="D1170" s="162"/>
      <c r="E1170" s="162"/>
      <c r="F1170" s="162"/>
      <c r="G1170" s="162"/>
      <c r="H1170" s="162"/>
      <c r="I1170" s="162"/>
      <c r="J1170" s="162"/>
      <c r="K1170" s="162"/>
      <c r="L1170" s="162"/>
      <c r="M1170" s="162"/>
      <c r="N1170" s="162"/>
      <c r="O1170" s="162"/>
      <c r="P1170" s="162"/>
      <c r="Q1170" s="162"/>
      <c r="R1170" s="162"/>
      <c r="S1170" s="162"/>
      <c r="T1170" s="162"/>
      <c r="U1170" s="162"/>
      <c r="V1170" s="162"/>
      <c r="W1170" s="162"/>
      <c r="X1170" s="162"/>
      <c r="Y1170" s="162"/>
    </row>
    <row r="1171" spans="2:25" x14ac:dyDescent="0.25">
      <c r="B1171" s="162"/>
      <c r="C1171" s="162"/>
      <c r="D1171" s="162"/>
      <c r="E1171" s="162"/>
      <c r="F1171" s="162"/>
      <c r="G1171" s="162"/>
      <c r="H1171" s="162"/>
      <c r="I1171" s="162"/>
      <c r="J1171" s="162"/>
      <c r="K1171" s="162"/>
      <c r="L1171" s="162"/>
      <c r="M1171" s="162"/>
      <c r="N1171" s="162"/>
      <c r="O1171" s="162"/>
      <c r="P1171" s="162"/>
      <c r="Q1171" s="162"/>
      <c r="R1171" s="162"/>
      <c r="S1171" s="162"/>
      <c r="T1171" s="162"/>
      <c r="U1171" s="162"/>
      <c r="V1171" s="162"/>
      <c r="W1171" s="162"/>
      <c r="X1171" s="162"/>
      <c r="Y1171" s="162"/>
    </row>
    <row r="1172" spans="2:25" x14ac:dyDescent="0.25">
      <c r="B1172" s="162"/>
      <c r="C1172" s="162"/>
      <c r="D1172" s="162"/>
      <c r="E1172" s="162"/>
      <c r="F1172" s="162"/>
      <c r="G1172" s="162"/>
      <c r="H1172" s="162"/>
      <c r="I1172" s="162"/>
      <c r="J1172" s="162"/>
      <c r="K1172" s="162"/>
      <c r="L1172" s="162"/>
      <c r="M1172" s="162"/>
      <c r="N1172" s="162"/>
      <c r="O1172" s="162"/>
      <c r="P1172" s="162"/>
      <c r="Q1172" s="162"/>
      <c r="R1172" s="162"/>
      <c r="S1172" s="162"/>
      <c r="T1172" s="162"/>
      <c r="U1172" s="162"/>
      <c r="V1172" s="162"/>
      <c r="W1172" s="162"/>
      <c r="X1172" s="162"/>
      <c r="Y1172" s="162"/>
    </row>
    <row r="1173" spans="2:25" x14ac:dyDescent="0.25">
      <c r="B1173" s="162"/>
      <c r="C1173" s="162"/>
      <c r="D1173" s="162"/>
      <c r="E1173" s="162"/>
      <c r="F1173" s="162"/>
      <c r="G1173" s="162"/>
      <c r="H1173" s="162"/>
      <c r="I1173" s="162"/>
      <c r="J1173" s="162"/>
      <c r="K1173" s="162"/>
      <c r="L1173" s="162"/>
      <c r="M1173" s="162"/>
      <c r="N1173" s="162"/>
      <c r="O1173" s="162"/>
      <c r="P1173" s="162"/>
      <c r="Q1173" s="162"/>
      <c r="R1173" s="162"/>
      <c r="S1173" s="162"/>
      <c r="T1173" s="162"/>
      <c r="U1173" s="162"/>
      <c r="V1173" s="162"/>
      <c r="W1173" s="162"/>
      <c r="X1173" s="162"/>
      <c r="Y1173" s="162"/>
    </row>
    <row r="1174" spans="2:25" x14ac:dyDescent="0.25">
      <c r="B1174" s="162"/>
      <c r="C1174" s="162"/>
      <c r="D1174" s="162"/>
      <c r="E1174" s="162"/>
      <c r="F1174" s="162"/>
      <c r="G1174" s="162"/>
      <c r="H1174" s="162"/>
      <c r="I1174" s="162"/>
      <c r="J1174" s="162"/>
      <c r="K1174" s="162"/>
      <c r="L1174" s="162"/>
      <c r="M1174" s="162"/>
      <c r="N1174" s="162"/>
      <c r="O1174" s="162"/>
      <c r="P1174" s="162"/>
      <c r="Q1174" s="162"/>
      <c r="R1174" s="162"/>
      <c r="S1174" s="162"/>
      <c r="T1174" s="162"/>
      <c r="U1174" s="162"/>
      <c r="V1174" s="162"/>
      <c r="W1174" s="162"/>
      <c r="X1174" s="162"/>
      <c r="Y1174" s="162"/>
    </row>
    <row r="1175" spans="2:25" x14ac:dyDescent="0.25">
      <c r="B1175" s="162"/>
      <c r="C1175" s="162"/>
      <c r="D1175" s="162"/>
      <c r="E1175" s="162"/>
      <c r="F1175" s="162"/>
      <c r="G1175" s="162"/>
      <c r="H1175" s="162"/>
      <c r="I1175" s="162"/>
      <c r="J1175" s="162"/>
      <c r="K1175" s="162"/>
      <c r="L1175" s="162"/>
      <c r="M1175" s="162"/>
      <c r="N1175" s="162"/>
      <c r="O1175" s="162"/>
      <c r="P1175" s="162"/>
      <c r="Q1175" s="162"/>
      <c r="R1175" s="162"/>
      <c r="S1175" s="162"/>
      <c r="T1175" s="162"/>
      <c r="U1175" s="162"/>
      <c r="V1175" s="162"/>
      <c r="W1175" s="162"/>
      <c r="X1175" s="162"/>
      <c r="Y1175" s="162"/>
    </row>
    <row r="1176" spans="2:25" x14ac:dyDescent="0.25">
      <c r="B1176" s="162"/>
      <c r="C1176" s="162"/>
      <c r="D1176" s="162"/>
      <c r="E1176" s="162"/>
      <c r="F1176" s="162"/>
      <c r="G1176" s="162"/>
      <c r="H1176" s="162"/>
      <c r="I1176" s="162"/>
      <c r="J1176" s="162"/>
      <c r="K1176" s="162"/>
      <c r="L1176" s="162"/>
      <c r="M1176" s="162"/>
      <c r="N1176" s="162"/>
      <c r="O1176" s="162"/>
      <c r="P1176" s="162"/>
      <c r="Q1176" s="162"/>
      <c r="R1176" s="162"/>
      <c r="S1176" s="162"/>
      <c r="T1176" s="162"/>
      <c r="U1176" s="162"/>
      <c r="V1176" s="162"/>
      <c r="W1176" s="162"/>
      <c r="X1176" s="162"/>
      <c r="Y1176" s="162"/>
    </row>
    <row r="1177" spans="2:25" x14ac:dyDescent="0.25">
      <c r="B1177" s="162"/>
      <c r="C1177" s="162"/>
      <c r="D1177" s="162"/>
      <c r="E1177" s="162"/>
      <c r="F1177" s="162"/>
      <c r="G1177" s="162"/>
      <c r="H1177" s="162"/>
      <c r="I1177" s="162"/>
      <c r="J1177" s="162"/>
      <c r="K1177" s="162"/>
      <c r="L1177" s="162"/>
      <c r="M1177" s="162"/>
      <c r="N1177" s="162"/>
      <c r="O1177" s="162"/>
      <c r="P1177" s="162"/>
      <c r="Q1177" s="162"/>
      <c r="R1177" s="162"/>
      <c r="S1177" s="162"/>
      <c r="T1177" s="162"/>
      <c r="U1177" s="162"/>
      <c r="V1177" s="162"/>
      <c r="W1177" s="162"/>
      <c r="X1177" s="162"/>
      <c r="Y1177" s="162"/>
    </row>
    <row r="1178" spans="2:25" x14ac:dyDescent="0.25">
      <c r="B1178" s="162"/>
      <c r="C1178" s="162"/>
      <c r="D1178" s="162"/>
      <c r="E1178" s="162"/>
      <c r="F1178" s="162"/>
      <c r="G1178" s="162"/>
      <c r="H1178" s="162"/>
      <c r="I1178" s="162"/>
      <c r="J1178" s="162"/>
      <c r="K1178" s="162"/>
      <c r="L1178" s="162"/>
      <c r="M1178" s="162"/>
      <c r="N1178" s="162"/>
      <c r="O1178" s="162"/>
      <c r="P1178" s="162"/>
      <c r="Q1178" s="162"/>
      <c r="R1178" s="162"/>
      <c r="S1178" s="162"/>
      <c r="T1178" s="162"/>
      <c r="U1178" s="162"/>
      <c r="V1178" s="162"/>
      <c r="W1178" s="162"/>
      <c r="X1178" s="162"/>
      <c r="Y1178" s="162"/>
    </row>
    <row r="1179" spans="2:25" x14ac:dyDescent="0.25">
      <c r="B1179" s="162"/>
      <c r="C1179" s="162"/>
      <c r="D1179" s="162"/>
      <c r="E1179" s="162"/>
      <c r="F1179" s="162"/>
      <c r="G1179" s="162"/>
      <c r="H1179" s="162"/>
      <c r="I1179" s="162"/>
      <c r="J1179" s="162"/>
      <c r="K1179" s="162"/>
      <c r="L1179" s="162"/>
      <c r="M1179" s="162"/>
      <c r="N1179" s="162"/>
      <c r="O1179" s="162"/>
      <c r="P1179" s="162"/>
      <c r="Q1179" s="162"/>
      <c r="R1179" s="162"/>
      <c r="S1179" s="162"/>
      <c r="T1179" s="162"/>
      <c r="U1179" s="162"/>
      <c r="V1179" s="162"/>
      <c r="W1179" s="162"/>
      <c r="X1179" s="162"/>
      <c r="Y1179" s="162"/>
    </row>
    <row r="1180" spans="2:25" x14ac:dyDescent="0.25">
      <c r="B1180" s="162"/>
      <c r="C1180" s="162"/>
      <c r="D1180" s="162"/>
      <c r="E1180" s="162"/>
      <c r="F1180" s="162"/>
      <c r="G1180" s="162"/>
      <c r="H1180" s="162"/>
      <c r="I1180" s="162"/>
      <c r="J1180" s="162"/>
      <c r="K1180" s="162"/>
      <c r="L1180" s="162"/>
      <c r="M1180" s="162"/>
      <c r="N1180" s="162"/>
      <c r="O1180" s="162"/>
      <c r="P1180" s="162"/>
      <c r="Q1180" s="162"/>
      <c r="R1180" s="162"/>
      <c r="S1180" s="162"/>
      <c r="T1180" s="162"/>
      <c r="U1180" s="162"/>
      <c r="V1180" s="162"/>
      <c r="W1180" s="162"/>
      <c r="X1180" s="162"/>
      <c r="Y1180" s="162"/>
    </row>
    <row r="1181" spans="2:25" x14ac:dyDescent="0.25">
      <c r="B1181" s="162"/>
      <c r="C1181" s="162"/>
      <c r="D1181" s="162"/>
      <c r="E1181" s="162"/>
      <c r="F1181" s="162"/>
      <c r="G1181" s="162"/>
      <c r="H1181" s="162"/>
      <c r="I1181" s="162"/>
      <c r="J1181" s="162"/>
      <c r="K1181" s="162"/>
      <c r="L1181" s="162"/>
      <c r="M1181" s="162"/>
      <c r="N1181" s="162"/>
      <c r="O1181" s="162"/>
      <c r="P1181" s="162"/>
      <c r="Q1181" s="162"/>
      <c r="R1181" s="162"/>
      <c r="S1181" s="162"/>
      <c r="T1181" s="162"/>
      <c r="U1181" s="162"/>
      <c r="V1181" s="162"/>
      <c r="W1181" s="162"/>
      <c r="X1181" s="162"/>
      <c r="Y1181" s="162"/>
    </row>
    <row r="1182" spans="2:25" x14ac:dyDescent="0.25">
      <c r="B1182" s="162"/>
      <c r="C1182" s="162"/>
      <c r="D1182" s="162"/>
      <c r="E1182" s="162"/>
      <c r="F1182" s="162"/>
      <c r="G1182" s="162"/>
      <c r="H1182" s="162"/>
      <c r="I1182" s="162"/>
      <c r="J1182" s="162"/>
      <c r="K1182" s="162"/>
      <c r="L1182" s="162"/>
      <c r="M1182" s="162"/>
      <c r="N1182" s="162"/>
      <c r="O1182" s="162"/>
      <c r="P1182" s="162"/>
      <c r="Q1182" s="162"/>
      <c r="R1182" s="162"/>
      <c r="S1182" s="162"/>
      <c r="T1182" s="162"/>
      <c r="U1182" s="162"/>
      <c r="V1182" s="162"/>
      <c r="W1182" s="162"/>
      <c r="X1182" s="162"/>
      <c r="Y1182" s="162"/>
    </row>
    <row r="1183" spans="2:25" x14ac:dyDescent="0.25">
      <c r="B1183" s="162"/>
      <c r="C1183" s="162"/>
      <c r="D1183" s="162"/>
      <c r="E1183" s="162"/>
      <c r="F1183" s="162"/>
      <c r="G1183" s="162"/>
      <c r="H1183" s="162"/>
      <c r="I1183" s="162"/>
      <c r="J1183" s="162"/>
      <c r="K1183" s="162"/>
      <c r="L1183" s="162"/>
      <c r="M1183" s="162"/>
      <c r="N1183" s="162"/>
      <c r="O1183" s="162"/>
      <c r="P1183" s="162"/>
      <c r="Q1183" s="162"/>
      <c r="R1183" s="162"/>
      <c r="S1183" s="162"/>
      <c r="T1183" s="162"/>
      <c r="U1183" s="162"/>
      <c r="V1183" s="162"/>
      <c r="W1183" s="162"/>
      <c r="X1183" s="162"/>
      <c r="Y1183" s="162"/>
    </row>
    <row r="1184" spans="2:25" x14ac:dyDescent="0.25">
      <c r="B1184" s="162"/>
      <c r="C1184" s="162"/>
      <c r="D1184" s="162"/>
      <c r="E1184" s="162"/>
      <c r="F1184" s="162"/>
      <c r="G1184" s="162"/>
      <c r="H1184" s="162"/>
      <c r="I1184" s="162"/>
      <c r="J1184" s="162"/>
      <c r="K1184" s="162"/>
      <c r="L1184" s="162"/>
      <c r="M1184" s="162"/>
      <c r="N1184" s="162"/>
      <c r="O1184" s="162"/>
      <c r="P1184" s="162"/>
      <c r="Q1184" s="162"/>
      <c r="R1184" s="162"/>
      <c r="S1184" s="162"/>
      <c r="T1184" s="162"/>
      <c r="U1184" s="162"/>
      <c r="V1184" s="162"/>
      <c r="W1184" s="162"/>
      <c r="X1184" s="162"/>
      <c r="Y1184" s="162"/>
    </row>
    <row r="1185" spans="2:25" x14ac:dyDescent="0.25">
      <c r="B1185" s="162"/>
      <c r="C1185" s="162"/>
      <c r="D1185" s="162"/>
      <c r="E1185" s="162"/>
      <c r="F1185" s="162"/>
      <c r="G1185" s="162"/>
      <c r="H1185" s="162"/>
      <c r="I1185" s="162"/>
      <c r="J1185" s="162"/>
      <c r="K1185" s="162"/>
      <c r="L1185" s="162"/>
      <c r="M1185" s="162"/>
      <c r="N1185" s="162"/>
      <c r="O1185" s="162"/>
      <c r="P1185" s="162"/>
      <c r="Q1185" s="162"/>
      <c r="R1185" s="162"/>
      <c r="S1185" s="162"/>
      <c r="T1185" s="162"/>
      <c r="U1185" s="162"/>
      <c r="V1185" s="162"/>
      <c r="W1185" s="162"/>
      <c r="X1185" s="162"/>
      <c r="Y1185" s="162"/>
    </row>
    <row r="1186" spans="2:25" x14ac:dyDescent="0.25">
      <c r="B1186" s="162"/>
      <c r="C1186" s="162"/>
      <c r="D1186" s="162"/>
      <c r="E1186" s="162"/>
      <c r="F1186" s="162"/>
      <c r="G1186" s="162"/>
      <c r="H1186" s="162"/>
      <c r="I1186" s="162"/>
      <c r="J1186" s="162"/>
      <c r="K1186" s="162"/>
      <c r="L1186" s="162"/>
      <c r="M1186" s="162"/>
      <c r="N1186" s="162"/>
      <c r="O1186" s="162"/>
      <c r="P1186" s="162"/>
      <c r="Q1186" s="162"/>
      <c r="R1186" s="162"/>
      <c r="S1186" s="162"/>
      <c r="T1186" s="162"/>
      <c r="U1186" s="162"/>
      <c r="V1186" s="162"/>
      <c r="W1186" s="162"/>
      <c r="X1186" s="162"/>
      <c r="Y1186" s="162"/>
    </row>
    <row r="1187" spans="2:25" x14ac:dyDescent="0.25">
      <c r="B1187" s="162"/>
      <c r="C1187" s="162"/>
      <c r="D1187" s="162"/>
      <c r="E1187" s="162"/>
      <c r="F1187" s="162"/>
      <c r="G1187" s="162"/>
      <c r="H1187" s="162"/>
      <c r="I1187" s="162"/>
      <c r="J1187" s="162"/>
      <c r="K1187" s="162"/>
      <c r="L1187" s="162"/>
      <c r="M1187" s="162"/>
      <c r="N1187" s="162"/>
      <c r="O1187" s="162"/>
      <c r="P1187" s="162"/>
      <c r="Q1187" s="162"/>
      <c r="R1187" s="162"/>
      <c r="S1187" s="162"/>
      <c r="T1187" s="162"/>
      <c r="U1187" s="162"/>
      <c r="V1187" s="162"/>
      <c r="W1187" s="162"/>
      <c r="X1187" s="162"/>
      <c r="Y1187" s="162"/>
    </row>
    <row r="1188" spans="2:25" x14ac:dyDescent="0.25">
      <c r="B1188" s="162"/>
      <c r="C1188" s="162"/>
      <c r="D1188" s="162"/>
      <c r="E1188" s="162"/>
      <c r="F1188" s="162"/>
      <c r="G1188" s="162"/>
      <c r="H1188" s="162"/>
      <c r="I1188" s="162"/>
      <c r="J1188" s="162"/>
      <c r="K1188" s="162"/>
      <c r="L1188" s="162"/>
      <c r="M1188" s="162"/>
      <c r="N1188" s="162"/>
      <c r="O1188" s="162"/>
      <c r="P1188" s="162"/>
      <c r="Q1188" s="162"/>
      <c r="R1188" s="162"/>
      <c r="S1188" s="162"/>
      <c r="T1188" s="162"/>
      <c r="U1188" s="162"/>
      <c r="V1188" s="162"/>
      <c r="W1188" s="162"/>
      <c r="X1188" s="162"/>
      <c r="Y1188" s="162"/>
    </row>
    <row r="1189" spans="2:25" x14ac:dyDescent="0.25">
      <c r="B1189" s="162"/>
      <c r="C1189" s="162"/>
      <c r="D1189" s="162"/>
      <c r="E1189" s="162"/>
      <c r="F1189" s="162"/>
      <c r="G1189" s="162"/>
      <c r="H1189" s="162"/>
      <c r="I1189" s="162"/>
      <c r="J1189" s="162"/>
      <c r="K1189" s="162"/>
      <c r="L1189" s="162"/>
      <c r="M1189" s="162"/>
      <c r="N1189" s="162"/>
      <c r="O1189" s="162"/>
      <c r="P1189" s="162"/>
      <c r="Q1189" s="162"/>
      <c r="R1189" s="162"/>
      <c r="S1189" s="162"/>
      <c r="T1189" s="162"/>
      <c r="U1189" s="162"/>
      <c r="V1189" s="162"/>
      <c r="W1189" s="162"/>
      <c r="X1189" s="162"/>
      <c r="Y1189" s="162"/>
    </row>
    <row r="1190" spans="2:25" x14ac:dyDescent="0.25">
      <c r="B1190" s="162"/>
      <c r="C1190" s="162"/>
      <c r="D1190" s="162"/>
      <c r="E1190" s="162"/>
      <c r="F1190" s="162"/>
      <c r="G1190" s="162"/>
      <c r="H1190" s="162"/>
      <c r="I1190" s="162"/>
      <c r="J1190" s="162"/>
      <c r="K1190" s="162"/>
      <c r="L1190" s="162"/>
      <c r="M1190" s="162"/>
      <c r="N1190" s="162"/>
      <c r="O1190" s="162"/>
      <c r="P1190" s="162"/>
      <c r="Q1190" s="162"/>
      <c r="R1190" s="162"/>
      <c r="S1190" s="162"/>
      <c r="T1190" s="162"/>
      <c r="U1190" s="162"/>
      <c r="V1190" s="162"/>
      <c r="W1190" s="162"/>
      <c r="X1190" s="162"/>
      <c r="Y1190" s="162"/>
    </row>
    <row r="1191" spans="2:25" x14ac:dyDescent="0.25">
      <c r="B1191" s="162"/>
      <c r="C1191" s="162"/>
      <c r="D1191" s="162"/>
      <c r="E1191" s="162"/>
      <c r="F1191" s="162"/>
      <c r="G1191" s="162"/>
      <c r="H1191" s="162"/>
      <c r="I1191" s="162"/>
      <c r="J1191" s="162"/>
      <c r="K1191" s="162"/>
      <c r="L1191" s="162"/>
      <c r="M1191" s="162"/>
      <c r="N1191" s="162"/>
      <c r="O1191" s="162"/>
      <c r="P1191" s="162"/>
      <c r="Q1191" s="162"/>
      <c r="R1191" s="162"/>
      <c r="S1191" s="162"/>
      <c r="T1191" s="162"/>
      <c r="U1191" s="162"/>
      <c r="V1191" s="162"/>
      <c r="W1191" s="162"/>
      <c r="X1191" s="162"/>
      <c r="Y1191" s="162"/>
    </row>
    <row r="1192" spans="2:25" x14ac:dyDescent="0.25">
      <c r="B1192" s="162"/>
      <c r="C1192" s="162"/>
      <c r="D1192" s="162"/>
      <c r="E1192" s="162"/>
      <c r="F1192" s="162"/>
      <c r="G1192" s="162"/>
      <c r="H1192" s="162"/>
      <c r="I1192" s="162"/>
      <c r="J1192" s="162"/>
      <c r="K1192" s="162"/>
      <c r="L1192" s="162"/>
      <c r="M1192" s="162"/>
      <c r="N1192" s="162"/>
      <c r="O1192" s="162"/>
      <c r="P1192" s="162"/>
      <c r="Q1192" s="162"/>
      <c r="R1192" s="162"/>
      <c r="S1192" s="162"/>
      <c r="T1192" s="162"/>
      <c r="U1192" s="162"/>
      <c r="V1192" s="162"/>
      <c r="W1192" s="162"/>
      <c r="X1192" s="162"/>
      <c r="Y1192" s="162"/>
    </row>
    <row r="1193" spans="2:25" x14ac:dyDescent="0.25">
      <c r="B1193" s="162"/>
      <c r="C1193" s="162"/>
      <c r="D1193" s="162"/>
      <c r="E1193" s="162"/>
      <c r="F1193" s="162"/>
      <c r="G1193" s="162"/>
      <c r="H1193" s="162"/>
      <c r="I1193" s="162"/>
      <c r="J1193" s="162"/>
      <c r="K1193" s="162"/>
      <c r="L1193" s="162"/>
      <c r="M1193" s="162"/>
      <c r="N1193" s="162"/>
      <c r="O1193" s="162"/>
      <c r="P1193" s="162"/>
      <c r="Q1193" s="162"/>
      <c r="R1193" s="162"/>
      <c r="S1193" s="162"/>
      <c r="T1193" s="162"/>
      <c r="U1193" s="162"/>
      <c r="V1193" s="162"/>
      <c r="W1193" s="162"/>
      <c r="X1193" s="162"/>
      <c r="Y1193" s="162"/>
    </row>
    <row r="1194" spans="2:25" x14ac:dyDescent="0.25">
      <c r="B1194" s="162"/>
      <c r="C1194" s="162"/>
      <c r="D1194" s="162"/>
      <c r="E1194" s="162"/>
      <c r="F1194" s="162"/>
      <c r="G1194" s="162"/>
      <c r="H1194" s="162"/>
      <c r="I1194" s="162"/>
      <c r="J1194" s="162"/>
      <c r="K1194" s="162"/>
      <c r="L1194" s="162"/>
      <c r="M1194" s="162"/>
      <c r="N1194" s="162"/>
      <c r="O1194" s="162"/>
      <c r="P1194" s="162"/>
      <c r="Q1194" s="162"/>
      <c r="R1194" s="162"/>
      <c r="S1194" s="162"/>
      <c r="T1194" s="162"/>
      <c r="U1194" s="162"/>
      <c r="V1194" s="162"/>
      <c r="W1194" s="162"/>
      <c r="X1194" s="162"/>
      <c r="Y1194" s="162"/>
    </row>
    <row r="1195" spans="2:25" x14ac:dyDescent="0.25">
      <c r="B1195" s="162"/>
      <c r="C1195" s="162"/>
      <c r="D1195" s="162"/>
      <c r="E1195" s="162"/>
      <c r="F1195" s="162"/>
      <c r="G1195" s="162"/>
      <c r="H1195" s="162"/>
      <c r="I1195" s="162"/>
      <c r="J1195" s="162"/>
      <c r="K1195" s="162"/>
      <c r="L1195" s="162"/>
      <c r="M1195" s="162"/>
      <c r="N1195" s="162"/>
      <c r="O1195" s="162"/>
      <c r="P1195" s="162"/>
      <c r="Q1195" s="162"/>
      <c r="R1195" s="162"/>
      <c r="S1195" s="162"/>
      <c r="T1195" s="162"/>
      <c r="U1195" s="162"/>
      <c r="V1195" s="162"/>
      <c r="W1195" s="162"/>
      <c r="X1195" s="162"/>
      <c r="Y1195" s="162"/>
    </row>
    <row r="1196" spans="2:25" x14ac:dyDescent="0.25">
      <c r="B1196" s="162"/>
      <c r="C1196" s="162"/>
      <c r="D1196" s="162"/>
      <c r="E1196" s="162"/>
      <c r="F1196" s="162"/>
      <c r="G1196" s="162"/>
      <c r="H1196" s="162"/>
      <c r="I1196" s="162"/>
      <c r="J1196" s="162"/>
      <c r="K1196" s="162"/>
      <c r="L1196" s="162"/>
      <c r="M1196" s="162"/>
      <c r="N1196" s="162"/>
      <c r="O1196" s="162"/>
      <c r="P1196" s="162"/>
      <c r="Q1196" s="162"/>
      <c r="R1196" s="162"/>
      <c r="S1196" s="162"/>
      <c r="T1196" s="162"/>
      <c r="U1196" s="162"/>
      <c r="V1196" s="162"/>
      <c r="W1196" s="162"/>
      <c r="X1196" s="162"/>
      <c r="Y1196" s="162"/>
    </row>
    <row r="1197" spans="2:25" x14ac:dyDescent="0.25">
      <c r="B1197" s="162"/>
      <c r="C1197" s="162"/>
      <c r="D1197" s="162"/>
      <c r="E1197" s="162"/>
      <c r="F1197" s="162"/>
      <c r="G1197" s="162"/>
      <c r="H1197" s="162"/>
      <c r="I1197" s="162"/>
      <c r="J1197" s="162"/>
      <c r="K1197" s="162"/>
      <c r="L1197" s="162"/>
      <c r="M1197" s="162"/>
      <c r="N1197" s="162"/>
      <c r="O1197" s="162"/>
      <c r="P1197" s="162"/>
      <c r="Q1197" s="162"/>
      <c r="R1197" s="162"/>
      <c r="S1197" s="162"/>
      <c r="T1197" s="162"/>
      <c r="U1197" s="162"/>
      <c r="V1197" s="162"/>
      <c r="W1197" s="162"/>
      <c r="X1197" s="162"/>
      <c r="Y1197" s="162"/>
    </row>
    <row r="1198" spans="2:25" x14ac:dyDescent="0.25">
      <c r="B1198" s="162"/>
      <c r="C1198" s="162"/>
      <c r="D1198" s="162"/>
      <c r="E1198" s="162"/>
      <c r="F1198" s="162"/>
      <c r="G1198" s="162"/>
      <c r="H1198" s="162"/>
      <c r="I1198" s="162"/>
      <c r="J1198" s="162"/>
      <c r="K1198" s="162"/>
      <c r="L1198" s="162"/>
      <c r="M1198" s="162"/>
      <c r="N1198" s="162"/>
      <c r="O1198" s="162"/>
      <c r="P1198" s="162"/>
      <c r="Q1198" s="162"/>
      <c r="R1198" s="162"/>
      <c r="S1198" s="162"/>
      <c r="T1198" s="162"/>
      <c r="U1198" s="162"/>
      <c r="V1198" s="162"/>
      <c r="W1198" s="162"/>
      <c r="X1198" s="162"/>
      <c r="Y1198" s="162"/>
    </row>
    <row r="1199" spans="2:25" x14ac:dyDescent="0.25">
      <c r="B1199" s="162"/>
      <c r="C1199" s="162"/>
      <c r="D1199" s="162"/>
      <c r="E1199" s="162"/>
      <c r="F1199" s="162"/>
      <c r="G1199" s="162"/>
      <c r="H1199" s="162"/>
      <c r="I1199" s="162"/>
      <c r="J1199" s="162"/>
      <c r="K1199" s="162"/>
      <c r="L1199" s="162"/>
      <c r="M1199" s="162"/>
      <c r="N1199" s="162"/>
      <c r="O1199" s="162"/>
      <c r="P1199" s="162"/>
      <c r="Q1199" s="162"/>
      <c r="R1199" s="162"/>
      <c r="S1199" s="162"/>
      <c r="T1199" s="162"/>
      <c r="U1199" s="162"/>
      <c r="V1199" s="162"/>
      <c r="W1199" s="162"/>
      <c r="X1199" s="162"/>
      <c r="Y1199" s="162"/>
    </row>
    <row r="1200" spans="2:25" x14ac:dyDescent="0.25">
      <c r="B1200" s="162"/>
      <c r="C1200" s="162"/>
      <c r="D1200" s="162"/>
      <c r="E1200" s="162"/>
      <c r="F1200" s="162"/>
      <c r="G1200" s="162"/>
      <c r="H1200" s="162"/>
      <c r="I1200" s="162"/>
      <c r="J1200" s="162"/>
      <c r="K1200" s="162"/>
      <c r="L1200" s="162"/>
      <c r="M1200" s="162"/>
      <c r="N1200" s="162"/>
      <c r="O1200" s="162"/>
      <c r="P1200" s="162"/>
      <c r="Q1200" s="162"/>
      <c r="R1200" s="162"/>
      <c r="S1200" s="162"/>
      <c r="T1200" s="162"/>
      <c r="U1200" s="162"/>
      <c r="V1200" s="162"/>
      <c r="W1200" s="162"/>
      <c r="X1200" s="162"/>
      <c r="Y1200" s="162"/>
    </row>
    <row r="1201" spans="2:25" x14ac:dyDescent="0.25">
      <c r="B1201" s="162"/>
      <c r="C1201" s="162"/>
      <c r="D1201" s="162"/>
      <c r="E1201" s="162"/>
      <c r="F1201" s="162"/>
      <c r="G1201" s="162"/>
      <c r="H1201" s="162"/>
      <c r="I1201" s="162"/>
      <c r="J1201" s="162"/>
      <c r="K1201" s="162"/>
      <c r="L1201" s="162"/>
      <c r="M1201" s="162"/>
      <c r="N1201" s="162"/>
      <c r="O1201" s="162"/>
      <c r="P1201" s="162"/>
      <c r="Q1201" s="162"/>
      <c r="R1201" s="162"/>
      <c r="S1201" s="162"/>
      <c r="T1201" s="162"/>
      <c r="U1201" s="162"/>
      <c r="V1201" s="162"/>
      <c r="W1201" s="162"/>
      <c r="X1201" s="162"/>
      <c r="Y1201" s="162"/>
    </row>
    <row r="1202" spans="2:25" x14ac:dyDescent="0.25">
      <c r="B1202" s="162"/>
      <c r="C1202" s="162"/>
      <c r="D1202" s="162"/>
      <c r="E1202" s="162"/>
      <c r="F1202" s="162"/>
      <c r="G1202" s="162"/>
      <c r="H1202" s="162"/>
      <c r="I1202" s="162"/>
      <c r="J1202" s="162"/>
      <c r="K1202" s="162"/>
      <c r="L1202" s="162"/>
      <c r="M1202" s="162"/>
      <c r="N1202" s="162"/>
      <c r="O1202" s="162"/>
      <c r="P1202" s="162"/>
      <c r="Q1202" s="162"/>
      <c r="R1202" s="162"/>
      <c r="S1202" s="162"/>
      <c r="T1202" s="162"/>
      <c r="U1202" s="162"/>
      <c r="V1202" s="162"/>
      <c r="W1202" s="162"/>
      <c r="X1202" s="162"/>
      <c r="Y1202" s="162"/>
    </row>
    <row r="1203" spans="2:25" x14ac:dyDescent="0.25">
      <c r="B1203" s="162"/>
      <c r="C1203" s="162"/>
      <c r="D1203" s="162"/>
      <c r="E1203" s="162"/>
      <c r="F1203" s="162"/>
      <c r="G1203" s="162"/>
      <c r="H1203" s="162"/>
      <c r="I1203" s="162"/>
      <c r="J1203" s="162"/>
      <c r="K1203" s="162"/>
      <c r="L1203" s="162"/>
      <c r="M1203" s="162"/>
      <c r="N1203" s="162"/>
      <c r="O1203" s="162"/>
      <c r="P1203" s="162"/>
      <c r="Q1203" s="162"/>
      <c r="R1203" s="162"/>
      <c r="S1203" s="162"/>
      <c r="T1203" s="162"/>
      <c r="U1203" s="162"/>
      <c r="V1203" s="162"/>
      <c r="W1203" s="162"/>
      <c r="X1203" s="162"/>
      <c r="Y1203" s="162"/>
    </row>
    <row r="1204" spans="2:25" x14ac:dyDescent="0.25">
      <c r="B1204" s="162"/>
      <c r="C1204" s="162"/>
      <c r="D1204" s="162"/>
      <c r="E1204" s="162"/>
      <c r="F1204" s="162"/>
      <c r="G1204" s="162"/>
      <c r="H1204" s="162"/>
      <c r="I1204" s="162"/>
      <c r="J1204" s="162"/>
      <c r="K1204" s="162"/>
      <c r="L1204" s="162"/>
      <c r="M1204" s="162"/>
      <c r="N1204" s="162"/>
      <c r="O1204" s="162"/>
      <c r="P1204" s="162"/>
      <c r="Q1204" s="162"/>
      <c r="R1204" s="162"/>
      <c r="S1204" s="162"/>
      <c r="T1204" s="162"/>
      <c r="U1204" s="162"/>
      <c r="V1204" s="162"/>
      <c r="W1204" s="162"/>
      <c r="X1204" s="162"/>
      <c r="Y1204" s="162"/>
    </row>
    <row r="1205" spans="2:25" x14ac:dyDescent="0.25">
      <c r="B1205" s="162"/>
      <c r="C1205" s="162"/>
      <c r="D1205" s="162"/>
      <c r="E1205" s="162"/>
      <c r="F1205" s="162"/>
      <c r="G1205" s="162"/>
      <c r="H1205" s="162"/>
      <c r="I1205" s="162"/>
      <c r="J1205" s="162"/>
      <c r="K1205" s="162"/>
      <c r="L1205" s="162"/>
      <c r="M1205" s="162"/>
      <c r="N1205" s="162"/>
      <c r="O1205" s="162"/>
      <c r="P1205" s="162"/>
      <c r="Q1205" s="162"/>
      <c r="R1205" s="162"/>
      <c r="S1205" s="162"/>
      <c r="T1205" s="162"/>
      <c r="U1205" s="162"/>
      <c r="V1205" s="162"/>
      <c r="W1205" s="162"/>
      <c r="X1205" s="162"/>
      <c r="Y1205" s="162"/>
    </row>
    <row r="1206" spans="2:25" x14ac:dyDescent="0.25">
      <c r="B1206" s="162"/>
      <c r="C1206" s="162"/>
      <c r="D1206" s="162"/>
      <c r="E1206" s="162"/>
      <c r="F1206" s="162"/>
      <c r="G1206" s="162"/>
      <c r="H1206" s="162"/>
      <c r="I1206" s="162"/>
      <c r="J1206" s="162"/>
      <c r="K1206" s="162"/>
      <c r="L1206" s="162"/>
      <c r="M1206" s="162"/>
      <c r="N1206" s="162"/>
      <c r="O1206" s="162"/>
      <c r="P1206" s="162"/>
      <c r="Q1206" s="162"/>
      <c r="R1206" s="162"/>
      <c r="S1206" s="162"/>
      <c r="T1206" s="162"/>
      <c r="U1206" s="162"/>
      <c r="V1206" s="162"/>
      <c r="W1206" s="162"/>
      <c r="X1206" s="162"/>
      <c r="Y1206" s="162"/>
    </row>
    <row r="1207" spans="2:25" x14ac:dyDescent="0.25">
      <c r="B1207" s="162"/>
      <c r="C1207" s="162"/>
      <c r="D1207" s="162"/>
      <c r="E1207" s="162"/>
      <c r="F1207" s="162"/>
      <c r="G1207" s="162"/>
      <c r="H1207" s="162"/>
      <c r="I1207" s="162"/>
      <c r="J1207" s="162"/>
      <c r="K1207" s="162"/>
      <c r="L1207" s="162"/>
      <c r="M1207" s="162"/>
      <c r="N1207" s="162"/>
      <c r="O1207" s="162"/>
      <c r="P1207" s="162"/>
      <c r="Q1207" s="162"/>
      <c r="R1207" s="162"/>
      <c r="S1207" s="162"/>
      <c r="T1207" s="162"/>
      <c r="U1207" s="162"/>
      <c r="V1207" s="162"/>
      <c r="W1207" s="162"/>
      <c r="X1207" s="162"/>
      <c r="Y1207" s="162"/>
    </row>
    <row r="1208" spans="2:25" x14ac:dyDescent="0.25">
      <c r="B1208" s="162"/>
      <c r="C1208" s="162"/>
      <c r="D1208" s="162"/>
      <c r="E1208" s="162"/>
      <c r="F1208" s="162"/>
      <c r="G1208" s="162"/>
      <c r="H1208" s="162"/>
      <c r="I1208" s="162"/>
      <c r="J1208" s="162"/>
      <c r="K1208" s="162"/>
      <c r="L1208" s="162"/>
      <c r="M1208" s="162"/>
      <c r="N1208" s="162"/>
      <c r="O1208" s="162"/>
      <c r="P1208" s="162"/>
      <c r="Q1208" s="162"/>
      <c r="R1208" s="162"/>
      <c r="S1208" s="162"/>
      <c r="T1208" s="162"/>
      <c r="U1208" s="162"/>
      <c r="V1208" s="162"/>
      <c r="W1208" s="162"/>
      <c r="X1208" s="162"/>
      <c r="Y1208" s="162"/>
    </row>
    <row r="1209" spans="2:25" x14ac:dyDescent="0.25">
      <c r="B1209" s="162"/>
      <c r="C1209" s="162"/>
      <c r="D1209" s="162"/>
      <c r="E1209" s="162"/>
      <c r="F1209" s="162"/>
      <c r="G1209" s="162"/>
      <c r="H1209" s="162"/>
      <c r="I1209" s="162"/>
      <c r="J1209" s="162"/>
      <c r="K1209" s="162"/>
      <c r="L1209" s="162"/>
      <c r="M1209" s="162"/>
      <c r="N1209" s="162"/>
      <c r="O1209" s="162"/>
      <c r="P1209" s="162"/>
      <c r="Q1209" s="162"/>
      <c r="R1209" s="162"/>
      <c r="S1209" s="162"/>
      <c r="T1209" s="162"/>
      <c r="U1209" s="162"/>
      <c r="V1209" s="162"/>
      <c r="W1209" s="162"/>
      <c r="X1209" s="162"/>
      <c r="Y1209" s="162"/>
    </row>
    <row r="1210" spans="2:25" x14ac:dyDescent="0.25">
      <c r="B1210" s="162"/>
      <c r="C1210" s="162"/>
      <c r="D1210" s="162"/>
      <c r="E1210" s="162"/>
      <c r="F1210" s="162"/>
      <c r="G1210" s="162"/>
      <c r="H1210" s="162"/>
      <c r="I1210" s="162"/>
      <c r="J1210" s="162"/>
      <c r="K1210" s="162"/>
      <c r="L1210" s="162"/>
      <c r="M1210" s="162"/>
      <c r="N1210" s="162"/>
      <c r="O1210" s="162"/>
      <c r="P1210" s="162"/>
      <c r="Q1210" s="162"/>
      <c r="R1210" s="162"/>
      <c r="S1210" s="162"/>
      <c r="T1210" s="162"/>
      <c r="U1210" s="162"/>
      <c r="V1210" s="162"/>
      <c r="W1210" s="162"/>
      <c r="X1210" s="162"/>
      <c r="Y1210" s="162"/>
    </row>
    <row r="1211" spans="2:25" x14ac:dyDescent="0.25">
      <c r="B1211" s="162"/>
      <c r="C1211" s="162"/>
      <c r="D1211" s="162"/>
      <c r="E1211" s="162"/>
      <c r="F1211" s="162"/>
      <c r="G1211" s="162"/>
      <c r="H1211" s="162"/>
      <c r="I1211" s="162"/>
      <c r="J1211" s="162"/>
      <c r="K1211" s="162"/>
      <c r="L1211" s="162"/>
      <c r="M1211" s="162"/>
      <c r="N1211" s="162"/>
      <c r="O1211" s="162"/>
      <c r="P1211" s="162"/>
      <c r="Q1211" s="162"/>
      <c r="R1211" s="162"/>
      <c r="S1211" s="162"/>
      <c r="T1211" s="162"/>
      <c r="U1211" s="162"/>
      <c r="V1211" s="162"/>
      <c r="W1211" s="162"/>
      <c r="X1211" s="162"/>
      <c r="Y1211" s="162"/>
    </row>
    <row r="1212" spans="2:25" x14ac:dyDescent="0.25">
      <c r="B1212" s="162"/>
      <c r="C1212" s="162"/>
      <c r="D1212" s="162"/>
      <c r="E1212" s="162"/>
      <c r="F1212" s="162"/>
      <c r="G1212" s="162"/>
      <c r="H1212" s="162"/>
      <c r="I1212" s="162"/>
      <c r="J1212" s="162"/>
      <c r="K1212" s="162"/>
      <c r="L1212" s="162"/>
      <c r="M1212" s="162"/>
      <c r="N1212" s="162"/>
      <c r="O1212" s="162"/>
      <c r="P1212" s="162"/>
      <c r="Q1212" s="162"/>
      <c r="R1212" s="162"/>
      <c r="S1212" s="162"/>
      <c r="T1212" s="162"/>
      <c r="U1212" s="162"/>
      <c r="V1212" s="162"/>
      <c r="W1212" s="162"/>
      <c r="X1212" s="162"/>
      <c r="Y1212" s="162"/>
    </row>
    <row r="1213" spans="2:25" x14ac:dyDescent="0.25">
      <c r="B1213" s="162"/>
      <c r="C1213" s="162"/>
      <c r="D1213" s="162"/>
      <c r="E1213" s="162"/>
      <c r="F1213" s="162"/>
      <c r="G1213" s="162"/>
      <c r="H1213" s="162"/>
      <c r="I1213" s="162"/>
      <c r="J1213" s="162"/>
      <c r="K1213" s="162"/>
      <c r="L1213" s="162"/>
      <c r="M1213" s="162"/>
      <c r="N1213" s="162"/>
      <c r="O1213" s="162"/>
      <c r="P1213" s="162"/>
      <c r="Q1213" s="162"/>
      <c r="R1213" s="162"/>
      <c r="S1213" s="162"/>
      <c r="T1213" s="162"/>
      <c r="U1213" s="162"/>
      <c r="V1213" s="162"/>
      <c r="W1213" s="162"/>
      <c r="X1213" s="162"/>
      <c r="Y1213" s="162"/>
    </row>
    <row r="1214" spans="2:25" x14ac:dyDescent="0.25">
      <c r="B1214" s="162"/>
      <c r="C1214" s="162"/>
      <c r="D1214" s="162"/>
      <c r="E1214" s="162"/>
      <c r="F1214" s="162"/>
      <c r="G1214" s="162"/>
      <c r="H1214" s="162"/>
      <c r="I1214" s="162"/>
      <c r="J1214" s="162"/>
      <c r="K1214" s="162"/>
      <c r="L1214" s="162"/>
      <c r="M1214" s="162"/>
      <c r="N1214" s="162"/>
      <c r="O1214" s="162"/>
      <c r="P1214" s="162"/>
      <c r="Q1214" s="162"/>
      <c r="R1214" s="162"/>
      <c r="S1214" s="162"/>
      <c r="T1214" s="162"/>
      <c r="U1214" s="162"/>
      <c r="V1214" s="162"/>
      <c r="W1214" s="162"/>
      <c r="X1214" s="162"/>
      <c r="Y1214" s="162"/>
    </row>
    <row r="1215" spans="2:25" x14ac:dyDescent="0.25">
      <c r="B1215" s="162"/>
      <c r="C1215" s="162"/>
      <c r="D1215" s="162"/>
      <c r="E1215" s="162"/>
      <c r="F1215" s="162"/>
      <c r="G1215" s="162"/>
      <c r="H1215" s="162"/>
      <c r="I1215" s="162"/>
      <c r="J1215" s="162"/>
      <c r="K1215" s="162"/>
      <c r="L1215" s="162"/>
      <c r="M1215" s="162"/>
      <c r="N1215" s="162"/>
      <c r="O1215" s="162"/>
      <c r="P1215" s="162"/>
      <c r="Q1215" s="162"/>
      <c r="R1215" s="162"/>
      <c r="S1215" s="162"/>
      <c r="T1215" s="162"/>
      <c r="U1215" s="162"/>
      <c r="V1215" s="162"/>
      <c r="W1215" s="162"/>
      <c r="X1215" s="162"/>
      <c r="Y1215" s="162"/>
    </row>
    <row r="1216" spans="2:25" x14ac:dyDescent="0.25">
      <c r="B1216" s="162"/>
      <c r="C1216" s="162"/>
      <c r="D1216" s="162"/>
      <c r="E1216" s="162"/>
      <c r="F1216" s="162"/>
      <c r="G1216" s="162"/>
      <c r="H1216" s="162"/>
      <c r="I1216" s="162"/>
      <c r="J1216" s="162"/>
      <c r="K1216" s="162"/>
      <c r="L1216" s="162"/>
      <c r="M1216" s="162"/>
      <c r="N1216" s="162"/>
      <c r="O1216" s="162"/>
      <c r="P1216" s="162"/>
      <c r="Q1216" s="162"/>
      <c r="R1216" s="162"/>
      <c r="S1216" s="162"/>
      <c r="T1216" s="162"/>
      <c r="U1216" s="162"/>
      <c r="V1216" s="162"/>
      <c r="W1216" s="162"/>
      <c r="X1216" s="162"/>
      <c r="Y1216" s="162"/>
    </row>
    <row r="1217" spans="2:25" x14ac:dyDescent="0.25">
      <c r="B1217" s="162"/>
      <c r="C1217" s="162"/>
      <c r="D1217" s="162"/>
      <c r="E1217" s="162"/>
      <c r="F1217" s="162"/>
      <c r="G1217" s="162"/>
      <c r="H1217" s="162"/>
      <c r="I1217" s="162"/>
      <c r="J1217" s="162"/>
      <c r="K1217" s="162"/>
      <c r="L1217" s="162"/>
      <c r="M1217" s="162"/>
      <c r="N1217" s="162"/>
      <c r="O1217" s="162"/>
      <c r="P1217" s="162"/>
      <c r="Q1217" s="162"/>
      <c r="R1217" s="162"/>
      <c r="S1217" s="162"/>
      <c r="T1217" s="162"/>
      <c r="U1217" s="162"/>
      <c r="V1217" s="162"/>
      <c r="W1217" s="162"/>
      <c r="X1217" s="162"/>
      <c r="Y1217" s="162"/>
    </row>
    <row r="1218" spans="2:25" x14ac:dyDescent="0.25">
      <c r="B1218" s="162"/>
      <c r="C1218" s="162"/>
      <c r="D1218" s="162"/>
      <c r="E1218" s="162"/>
      <c r="F1218" s="162"/>
      <c r="G1218" s="162"/>
      <c r="H1218" s="162"/>
      <c r="I1218" s="162"/>
      <c r="J1218" s="162"/>
      <c r="K1218" s="162"/>
      <c r="L1218" s="162"/>
      <c r="M1218" s="162"/>
      <c r="N1218" s="162"/>
      <c r="O1218" s="162"/>
      <c r="P1218" s="162"/>
      <c r="Q1218" s="162"/>
      <c r="R1218" s="162"/>
      <c r="S1218" s="162"/>
      <c r="T1218" s="162"/>
      <c r="U1218" s="162"/>
      <c r="V1218" s="162"/>
      <c r="W1218" s="162"/>
      <c r="X1218" s="162"/>
      <c r="Y1218" s="162"/>
    </row>
    <row r="1219" spans="2:25" x14ac:dyDescent="0.25">
      <c r="B1219" s="162"/>
      <c r="C1219" s="162"/>
      <c r="D1219" s="162"/>
      <c r="E1219" s="162"/>
      <c r="F1219" s="162"/>
      <c r="G1219" s="162"/>
      <c r="H1219" s="162"/>
      <c r="I1219" s="162"/>
      <c r="J1219" s="162"/>
      <c r="K1219" s="162"/>
      <c r="L1219" s="162"/>
      <c r="M1219" s="162"/>
      <c r="N1219" s="162"/>
      <c r="O1219" s="162"/>
      <c r="P1219" s="162"/>
      <c r="Q1219" s="162"/>
      <c r="R1219" s="162"/>
      <c r="S1219" s="162"/>
      <c r="T1219" s="162"/>
      <c r="U1219" s="162"/>
      <c r="V1219" s="162"/>
      <c r="W1219" s="162"/>
      <c r="X1219" s="162"/>
      <c r="Y1219" s="162"/>
    </row>
    <row r="1220" spans="2:25" x14ac:dyDescent="0.25">
      <c r="B1220" s="162"/>
      <c r="C1220" s="162"/>
      <c r="D1220" s="162"/>
      <c r="E1220" s="162"/>
      <c r="F1220" s="162"/>
      <c r="G1220" s="162"/>
      <c r="H1220" s="162"/>
      <c r="I1220" s="162"/>
      <c r="J1220" s="162"/>
      <c r="K1220" s="162"/>
      <c r="L1220" s="162"/>
      <c r="M1220" s="162"/>
      <c r="N1220" s="162"/>
      <c r="O1220" s="162"/>
      <c r="P1220" s="162"/>
      <c r="Q1220" s="162"/>
      <c r="R1220" s="162"/>
      <c r="S1220" s="162"/>
      <c r="T1220" s="162"/>
      <c r="U1220" s="162"/>
      <c r="V1220" s="162"/>
      <c r="W1220" s="162"/>
      <c r="X1220" s="162"/>
      <c r="Y1220" s="162"/>
    </row>
    <row r="1221" spans="2:25" x14ac:dyDescent="0.25">
      <c r="B1221" s="162"/>
      <c r="C1221" s="162"/>
      <c r="D1221" s="162"/>
      <c r="E1221" s="162"/>
      <c r="F1221" s="162"/>
      <c r="G1221" s="162"/>
      <c r="H1221" s="162"/>
      <c r="I1221" s="162"/>
      <c r="J1221" s="162"/>
      <c r="K1221" s="162"/>
      <c r="L1221" s="162"/>
      <c r="M1221" s="162"/>
      <c r="N1221" s="162"/>
      <c r="O1221" s="162"/>
      <c r="P1221" s="162"/>
      <c r="Q1221" s="162"/>
      <c r="R1221" s="162"/>
      <c r="S1221" s="162"/>
      <c r="T1221" s="162"/>
      <c r="U1221" s="162"/>
      <c r="V1221" s="162"/>
      <c r="W1221" s="162"/>
      <c r="X1221" s="162"/>
      <c r="Y1221" s="162"/>
    </row>
    <row r="1222" spans="2:25" x14ac:dyDescent="0.25">
      <c r="B1222" s="162"/>
      <c r="C1222" s="162"/>
      <c r="D1222" s="162"/>
      <c r="E1222" s="162"/>
      <c r="F1222" s="162"/>
      <c r="G1222" s="162"/>
      <c r="H1222" s="162"/>
      <c r="I1222" s="162"/>
      <c r="J1222" s="162"/>
      <c r="K1222" s="162"/>
      <c r="L1222" s="162"/>
      <c r="M1222" s="162"/>
      <c r="N1222" s="162"/>
      <c r="O1222" s="162"/>
      <c r="P1222" s="162"/>
      <c r="Q1222" s="162"/>
      <c r="R1222" s="162"/>
      <c r="S1222" s="162"/>
      <c r="T1222" s="162"/>
      <c r="U1222" s="162"/>
      <c r="V1222" s="162"/>
      <c r="W1222" s="162"/>
      <c r="X1222" s="162"/>
      <c r="Y1222" s="162"/>
    </row>
    <row r="1223" spans="2:25" x14ac:dyDescent="0.25">
      <c r="B1223" s="162"/>
      <c r="C1223" s="162"/>
      <c r="D1223" s="162"/>
      <c r="E1223" s="162"/>
      <c r="F1223" s="162"/>
      <c r="G1223" s="162"/>
      <c r="H1223" s="162"/>
      <c r="I1223" s="162"/>
      <c r="J1223" s="162"/>
      <c r="K1223" s="162"/>
      <c r="L1223" s="162"/>
      <c r="M1223" s="162"/>
      <c r="N1223" s="162"/>
      <c r="O1223" s="162"/>
      <c r="P1223" s="162"/>
      <c r="Q1223" s="162"/>
      <c r="R1223" s="162"/>
      <c r="S1223" s="162"/>
      <c r="T1223" s="162"/>
      <c r="U1223" s="162"/>
      <c r="V1223" s="162"/>
      <c r="W1223" s="162"/>
      <c r="X1223" s="162"/>
      <c r="Y1223" s="162"/>
    </row>
    <row r="1224" spans="2:25" x14ac:dyDescent="0.25">
      <c r="B1224" s="162"/>
      <c r="C1224" s="162"/>
      <c r="D1224" s="162"/>
      <c r="E1224" s="162"/>
      <c r="F1224" s="162"/>
      <c r="G1224" s="162"/>
      <c r="H1224" s="162"/>
      <c r="I1224" s="162"/>
      <c r="J1224" s="162"/>
      <c r="K1224" s="162"/>
      <c r="L1224" s="162"/>
      <c r="M1224" s="162"/>
      <c r="N1224" s="162"/>
      <c r="O1224" s="162"/>
      <c r="P1224" s="162"/>
      <c r="Q1224" s="162"/>
      <c r="R1224" s="162"/>
      <c r="S1224" s="162"/>
      <c r="T1224" s="162"/>
      <c r="U1224" s="162"/>
      <c r="V1224" s="162"/>
      <c r="W1224" s="162"/>
      <c r="X1224" s="162"/>
      <c r="Y1224" s="162"/>
    </row>
    <row r="1225" spans="2:25" x14ac:dyDescent="0.25">
      <c r="B1225" s="162"/>
      <c r="C1225" s="162"/>
      <c r="D1225" s="162"/>
      <c r="E1225" s="162"/>
      <c r="F1225" s="162"/>
      <c r="G1225" s="162"/>
      <c r="H1225" s="162"/>
      <c r="I1225" s="162"/>
      <c r="J1225" s="162"/>
      <c r="K1225" s="162"/>
      <c r="L1225" s="162"/>
      <c r="M1225" s="162"/>
      <c r="N1225" s="162"/>
      <c r="O1225" s="162"/>
      <c r="P1225" s="162"/>
      <c r="Q1225" s="162"/>
      <c r="R1225" s="162"/>
      <c r="S1225" s="162"/>
      <c r="T1225" s="162"/>
      <c r="U1225" s="162"/>
      <c r="V1225" s="162"/>
      <c r="W1225" s="162"/>
      <c r="X1225" s="162"/>
      <c r="Y1225" s="162"/>
    </row>
    <row r="1226" spans="2:25" x14ac:dyDescent="0.25">
      <c r="B1226" s="162"/>
      <c r="C1226" s="162"/>
      <c r="D1226" s="162"/>
      <c r="E1226" s="162"/>
      <c r="F1226" s="162"/>
      <c r="G1226" s="162"/>
      <c r="H1226" s="162"/>
      <c r="I1226" s="162"/>
      <c r="J1226" s="162"/>
      <c r="K1226" s="162"/>
      <c r="L1226" s="162"/>
      <c r="M1226" s="162"/>
      <c r="N1226" s="162"/>
      <c r="O1226" s="162"/>
      <c r="P1226" s="162"/>
      <c r="Q1226" s="162"/>
      <c r="R1226" s="162"/>
      <c r="S1226" s="162"/>
      <c r="T1226" s="162"/>
      <c r="U1226" s="162"/>
      <c r="V1226" s="162"/>
      <c r="W1226" s="162"/>
      <c r="X1226" s="162"/>
      <c r="Y1226" s="162"/>
    </row>
    <row r="1227" spans="2:25" x14ac:dyDescent="0.25">
      <c r="B1227" s="162"/>
      <c r="C1227" s="162"/>
      <c r="D1227" s="162"/>
      <c r="E1227" s="162"/>
      <c r="F1227" s="162"/>
      <c r="G1227" s="162"/>
      <c r="H1227" s="162"/>
      <c r="I1227" s="162"/>
      <c r="J1227" s="162"/>
      <c r="K1227" s="162"/>
      <c r="L1227" s="162"/>
      <c r="M1227" s="162"/>
      <c r="N1227" s="162"/>
      <c r="O1227" s="162"/>
      <c r="P1227" s="162"/>
      <c r="Q1227" s="162"/>
      <c r="R1227" s="162"/>
      <c r="S1227" s="162"/>
      <c r="T1227" s="162"/>
      <c r="U1227" s="162"/>
      <c r="V1227" s="162"/>
      <c r="W1227" s="162"/>
      <c r="X1227" s="162"/>
      <c r="Y1227" s="162"/>
    </row>
    <row r="1228" spans="2:25" x14ac:dyDescent="0.25">
      <c r="B1228" s="162"/>
      <c r="C1228" s="162"/>
      <c r="D1228" s="162"/>
      <c r="E1228" s="162"/>
      <c r="F1228" s="162"/>
      <c r="G1228" s="162"/>
      <c r="H1228" s="162"/>
      <c r="I1228" s="162"/>
      <c r="J1228" s="162"/>
      <c r="K1228" s="162"/>
      <c r="L1228" s="162"/>
      <c r="M1228" s="162"/>
      <c r="N1228" s="162"/>
      <c r="O1228" s="162"/>
      <c r="P1228" s="162"/>
      <c r="Q1228" s="162"/>
      <c r="R1228" s="162"/>
      <c r="S1228" s="162"/>
      <c r="T1228" s="162"/>
      <c r="U1228" s="162"/>
      <c r="V1228" s="162"/>
      <c r="W1228" s="162"/>
      <c r="X1228" s="162"/>
      <c r="Y1228" s="162"/>
    </row>
    <row r="1229" spans="2:25" x14ac:dyDescent="0.25">
      <c r="B1229" s="162"/>
      <c r="C1229" s="162"/>
      <c r="D1229" s="162"/>
      <c r="E1229" s="162"/>
      <c r="F1229" s="162"/>
      <c r="G1229" s="162"/>
      <c r="H1229" s="162"/>
      <c r="I1229" s="162"/>
      <c r="J1229" s="162"/>
      <c r="K1229" s="162"/>
      <c r="L1229" s="162"/>
      <c r="M1229" s="162"/>
      <c r="N1229" s="162"/>
      <c r="O1229" s="162"/>
      <c r="P1229" s="162"/>
      <c r="Q1229" s="162"/>
      <c r="R1229" s="162"/>
      <c r="S1229" s="162"/>
      <c r="T1229" s="162"/>
      <c r="U1229" s="162"/>
      <c r="V1229" s="162"/>
      <c r="W1229" s="162"/>
      <c r="X1229" s="162"/>
      <c r="Y1229" s="162"/>
    </row>
    <row r="1230" spans="2:25" x14ac:dyDescent="0.25">
      <c r="B1230" s="162"/>
      <c r="C1230" s="162"/>
      <c r="D1230" s="162"/>
      <c r="E1230" s="162"/>
      <c r="F1230" s="162"/>
      <c r="G1230" s="162"/>
      <c r="H1230" s="162"/>
      <c r="I1230" s="162"/>
      <c r="J1230" s="162"/>
      <c r="K1230" s="162"/>
      <c r="L1230" s="162"/>
      <c r="M1230" s="162"/>
      <c r="N1230" s="162"/>
      <c r="O1230" s="162"/>
      <c r="P1230" s="162"/>
      <c r="Q1230" s="162"/>
      <c r="R1230" s="162"/>
      <c r="S1230" s="162"/>
      <c r="T1230" s="162"/>
      <c r="U1230" s="162"/>
      <c r="V1230" s="162"/>
      <c r="W1230" s="162"/>
      <c r="X1230" s="162"/>
      <c r="Y1230" s="162"/>
    </row>
    <row r="1231" spans="2:25" x14ac:dyDescent="0.25">
      <c r="B1231" s="162"/>
      <c r="C1231" s="162"/>
      <c r="D1231" s="162"/>
      <c r="E1231" s="162"/>
      <c r="F1231" s="162"/>
      <c r="G1231" s="162"/>
      <c r="H1231" s="162"/>
      <c r="I1231" s="162"/>
      <c r="J1231" s="162"/>
      <c r="K1231" s="162"/>
      <c r="L1231" s="162"/>
      <c r="M1231" s="162"/>
      <c r="N1231" s="162"/>
      <c r="O1231" s="162"/>
      <c r="P1231" s="162"/>
      <c r="Q1231" s="162"/>
      <c r="R1231" s="162"/>
      <c r="S1231" s="162"/>
      <c r="T1231" s="162"/>
      <c r="U1231" s="162"/>
      <c r="V1231" s="162"/>
      <c r="W1231" s="162"/>
      <c r="X1231" s="162"/>
      <c r="Y1231" s="162"/>
    </row>
    <row r="1232" spans="2:25" x14ac:dyDescent="0.25">
      <c r="B1232" s="162"/>
      <c r="C1232" s="162"/>
      <c r="D1232" s="162"/>
      <c r="E1232" s="162"/>
      <c r="F1232" s="162"/>
      <c r="G1232" s="162"/>
      <c r="H1232" s="162"/>
      <c r="I1232" s="162"/>
      <c r="J1232" s="162"/>
      <c r="K1232" s="162"/>
      <c r="L1232" s="162"/>
      <c r="M1232" s="162"/>
      <c r="N1232" s="162"/>
      <c r="O1232" s="162"/>
      <c r="P1232" s="162"/>
      <c r="Q1232" s="162"/>
      <c r="R1232" s="162"/>
      <c r="S1232" s="162"/>
      <c r="T1232" s="162"/>
      <c r="U1232" s="162"/>
      <c r="V1232" s="162"/>
      <c r="W1232" s="162"/>
      <c r="X1232" s="162"/>
      <c r="Y1232" s="162"/>
    </row>
    <row r="1233" spans="2:25" x14ac:dyDescent="0.25">
      <c r="B1233" s="162"/>
      <c r="C1233" s="162"/>
      <c r="D1233" s="162"/>
      <c r="E1233" s="162"/>
      <c r="F1233" s="162"/>
      <c r="G1233" s="162"/>
      <c r="H1233" s="162"/>
      <c r="I1233" s="162"/>
      <c r="J1233" s="162"/>
      <c r="K1233" s="162"/>
      <c r="L1233" s="162"/>
      <c r="M1233" s="162"/>
      <c r="N1233" s="162"/>
      <c r="O1233" s="162"/>
      <c r="P1233" s="162"/>
      <c r="Q1233" s="162"/>
      <c r="R1233" s="162"/>
      <c r="S1233" s="162"/>
      <c r="T1233" s="162"/>
      <c r="U1233" s="162"/>
      <c r="V1233" s="162"/>
      <c r="W1233" s="162"/>
      <c r="X1233" s="162"/>
      <c r="Y1233" s="162"/>
    </row>
    <row r="1234" spans="2:25" x14ac:dyDescent="0.25">
      <c r="B1234" s="162"/>
      <c r="C1234" s="162"/>
      <c r="D1234" s="162"/>
      <c r="E1234" s="162"/>
      <c r="F1234" s="162"/>
      <c r="G1234" s="162"/>
      <c r="H1234" s="162"/>
      <c r="I1234" s="162"/>
      <c r="J1234" s="162"/>
      <c r="K1234" s="162"/>
      <c r="L1234" s="162"/>
      <c r="M1234" s="162"/>
      <c r="N1234" s="162"/>
      <c r="O1234" s="162"/>
      <c r="P1234" s="162"/>
      <c r="Q1234" s="162"/>
      <c r="R1234" s="162"/>
      <c r="S1234" s="162"/>
      <c r="T1234" s="162"/>
      <c r="U1234" s="162"/>
      <c r="V1234" s="162"/>
      <c r="W1234" s="162"/>
      <c r="X1234" s="162"/>
      <c r="Y1234" s="162"/>
    </row>
    <row r="1235" spans="2:25" x14ac:dyDescent="0.25">
      <c r="B1235" s="162"/>
      <c r="C1235" s="162"/>
      <c r="D1235" s="162"/>
      <c r="E1235" s="162"/>
      <c r="F1235" s="162"/>
      <c r="G1235" s="162"/>
      <c r="H1235" s="162"/>
      <c r="I1235" s="162"/>
      <c r="J1235" s="162"/>
      <c r="K1235" s="162"/>
      <c r="L1235" s="162"/>
      <c r="M1235" s="162"/>
      <c r="N1235" s="162"/>
      <c r="O1235" s="162"/>
      <c r="P1235" s="162"/>
      <c r="Q1235" s="162"/>
      <c r="R1235" s="162"/>
      <c r="S1235" s="162"/>
      <c r="T1235" s="162"/>
      <c r="U1235" s="162"/>
      <c r="V1235" s="162"/>
      <c r="W1235" s="162"/>
      <c r="X1235" s="162"/>
      <c r="Y1235" s="162"/>
    </row>
    <row r="1236" spans="2:25" x14ac:dyDescent="0.25">
      <c r="B1236" s="162"/>
      <c r="C1236" s="162"/>
      <c r="D1236" s="162"/>
      <c r="E1236" s="162"/>
      <c r="F1236" s="162"/>
      <c r="G1236" s="162"/>
      <c r="H1236" s="162"/>
      <c r="I1236" s="162"/>
      <c r="J1236" s="162"/>
      <c r="K1236" s="162"/>
      <c r="L1236" s="162"/>
      <c r="M1236" s="162"/>
      <c r="N1236" s="162"/>
      <c r="O1236" s="162"/>
      <c r="P1236" s="162"/>
      <c r="Q1236" s="162"/>
      <c r="R1236" s="162"/>
      <c r="S1236" s="162"/>
      <c r="T1236" s="162"/>
      <c r="U1236" s="162"/>
      <c r="V1236" s="162"/>
      <c r="W1236" s="162"/>
      <c r="X1236" s="162"/>
      <c r="Y1236" s="162"/>
    </row>
    <row r="1237" spans="2:25" x14ac:dyDescent="0.25">
      <c r="B1237" s="162"/>
      <c r="C1237" s="162"/>
      <c r="D1237" s="162"/>
      <c r="E1237" s="162"/>
      <c r="F1237" s="162"/>
      <c r="G1237" s="162"/>
      <c r="H1237" s="162"/>
      <c r="I1237" s="162"/>
      <c r="J1237" s="162"/>
      <c r="K1237" s="162"/>
      <c r="L1237" s="162"/>
      <c r="M1237" s="162"/>
      <c r="N1237" s="162"/>
      <c r="O1237" s="162"/>
      <c r="P1237" s="162"/>
      <c r="Q1237" s="162"/>
      <c r="R1237" s="162"/>
      <c r="S1237" s="162"/>
      <c r="T1237" s="162"/>
      <c r="U1237" s="162"/>
      <c r="V1237" s="162"/>
      <c r="W1237" s="162"/>
      <c r="X1237" s="162"/>
      <c r="Y1237" s="162"/>
    </row>
    <row r="1238" spans="2:25" x14ac:dyDescent="0.25">
      <c r="B1238" s="162"/>
      <c r="C1238" s="162"/>
      <c r="D1238" s="162"/>
      <c r="E1238" s="162"/>
      <c r="F1238" s="162"/>
      <c r="G1238" s="162"/>
      <c r="H1238" s="162"/>
      <c r="I1238" s="162"/>
      <c r="J1238" s="162"/>
      <c r="K1238" s="162"/>
      <c r="L1238" s="162"/>
      <c r="M1238" s="162"/>
      <c r="N1238" s="162"/>
      <c r="O1238" s="162"/>
      <c r="P1238" s="162"/>
      <c r="Q1238" s="162"/>
      <c r="R1238" s="162"/>
      <c r="S1238" s="162"/>
      <c r="T1238" s="162"/>
      <c r="U1238" s="162"/>
      <c r="V1238" s="162"/>
      <c r="W1238" s="162"/>
      <c r="X1238" s="162"/>
      <c r="Y1238" s="162"/>
    </row>
    <row r="1239" spans="2:25" x14ac:dyDescent="0.25">
      <c r="B1239" s="162"/>
      <c r="C1239" s="162"/>
      <c r="D1239" s="162"/>
      <c r="E1239" s="162"/>
      <c r="F1239" s="162"/>
      <c r="G1239" s="162"/>
      <c r="H1239" s="162"/>
      <c r="I1239" s="162"/>
      <c r="J1239" s="162"/>
      <c r="K1239" s="162"/>
      <c r="L1239" s="162"/>
      <c r="M1239" s="162"/>
      <c r="N1239" s="162"/>
      <c r="O1239" s="162"/>
      <c r="P1239" s="162"/>
      <c r="Q1239" s="162"/>
      <c r="R1239" s="162"/>
      <c r="S1239" s="162"/>
      <c r="T1239" s="162"/>
      <c r="U1239" s="162"/>
      <c r="V1239" s="162"/>
      <c r="W1239" s="162"/>
      <c r="X1239" s="162"/>
      <c r="Y1239" s="162"/>
    </row>
    <row r="1240" spans="2:25" x14ac:dyDescent="0.25">
      <c r="B1240" s="162"/>
      <c r="C1240" s="162"/>
      <c r="D1240" s="162"/>
      <c r="E1240" s="162"/>
      <c r="F1240" s="162"/>
      <c r="G1240" s="162"/>
      <c r="H1240" s="162"/>
      <c r="I1240" s="162"/>
      <c r="J1240" s="162"/>
      <c r="K1240" s="162"/>
      <c r="L1240" s="162"/>
      <c r="M1240" s="162"/>
      <c r="N1240" s="162"/>
      <c r="O1240" s="162"/>
      <c r="P1240" s="162"/>
      <c r="Q1240" s="162"/>
      <c r="R1240" s="162"/>
      <c r="S1240" s="162"/>
      <c r="T1240" s="162"/>
      <c r="U1240" s="162"/>
      <c r="V1240" s="162"/>
      <c r="W1240" s="162"/>
      <c r="X1240" s="162"/>
      <c r="Y1240" s="162"/>
    </row>
    <row r="1241" spans="2:25" x14ac:dyDescent="0.25">
      <c r="B1241" s="162"/>
      <c r="C1241" s="162"/>
      <c r="D1241" s="162"/>
      <c r="E1241" s="162"/>
      <c r="F1241" s="162"/>
      <c r="G1241" s="162"/>
      <c r="H1241" s="162"/>
      <c r="I1241" s="162"/>
      <c r="J1241" s="162"/>
      <c r="K1241" s="162"/>
      <c r="L1241" s="162"/>
      <c r="M1241" s="162"/>
      <c r="N1241" s="162"/>
      <c r="O1241" s="162"/>
      <c r="P1241" s="162"/>
      <c r="Q1241" s="162"/>
      <c r="R1241" s="162"/>
      <c r="S1241" s="162"/>
      <c r="T1241" s="162"/>
      <c r="U1241" s="162"/>
      <c r="V1241" s="162"/>
      <c r="W1241" s="162"/>
      <c r="X1241" s="162"/>
      <c r="Y1241" s="162"/>
    </row>
    <row r="1242" spans="2:25" x14ac:dyDescent="0.25">
      <c r="B1242" s="162"/>
      <c r="C1242" s="162"/>
      <c r="D1242" s="162"/>
      <c r="E1242" s="162"/>
      <c r="F1242" s="162"/>
      <c r="G1242" s="162"/>
      <c r="H1242" s="162"/>
      <c r="I1242" s="162"/>
      <c r="J1242" s="162"/>
      <c r="K1242" s="162"/>
      <c r="L1242" s="162"/>
      <c r="M1242" s="162"/>
      <c r="N1242" s="162"/>
      <c r="O1242" s="162"/>
      <c r="P1242" s="162"/>
      <c r="Q1242" s="162"/>
      <c r="R1242" s="162"/>
      <c r="S1242" s="162"/>
      <c r="T1242" s="162"/>
      <c r="U1242" s="162"/>
      <c r="V1242" s="162"/>
      <c r="W1242" s="162"/>
      <c r="X1242" s="162"/>
      <c r="Y1242" s="162"/>
    </row>
    <row r="1243" spans="2:25" x14ac:dyDescent="0.25">
      <c r="B1243" s="162"/>
      <c r="C1243" s="162"/>
      <c r="D1243" s="162"/>
      <c r="E1243" s="162"/>
      <c r="F1243" s="162"/>
      <c r="G1243" s="162"/>
      <c r="H1243" s="162"/>
      <c r="I1243" s="162"/>
      <c r="J1243" s="162"/>
      <c r="K1243" s="162"/>
      <c r="L1243" s="162"/>
      <c r="M1243" s="162"/>
      <c r="N1243" s="162"/>
      <c r="O1243" s="162"/>
      <c r="P1243" s="162"/>
      <c r="Q1243" s="162"/>
      <c r="R1243" s="162"/>
      <c r="S1243" s="162"/>
      <c r="T1243" s="162"/>
      <c r="U1243" s="162"/>
      <c r="V1243" s="162"/>
      <c r="W1243" s="162"/>
      <c r="X1243" s="162"/>
      <c r="Y1243" s="162"/>
    </row>
    <row r="1244" spans="2:25" x14ac:dyDescent="0.25">
      <c r="B1244" s="162"/>
      <c r="C1244" s="162"/>
      <c r="D1244" s="162"/>
      <c r="E1244" s="162"/>
      <c r="F1244" s="162"/>
      <c r="G1244" s="162"/>
      <c r="H1244" s="162"/>
      <c r="I1244" s="162"/>
      <c r="J1244" s="162"/>
      <c r="K1244" s="162"/>
      <c r="L1244" s="162"/>
      <c r="M1244" s="162"/>
      <c r="N1244" s="162"/>
      <c r="O1244" s="162"/>
      <c r="P1244" s="162"/>
      <c r="Q1244" s="162"/>
      <c r="R1244" s="162"/>
      <c r="S1244" s="162"/>
      <c r="T1244" s="162"/>
      <c r="U1244" s="162"/>
      <c r="V1244" s="162"/>
      <c r="W1244" s="162"/>
      <c r="X1244" s="162"/>
      <c r="Y1244" s="162"/>
    </row>
    <row r="1245" spans="2:25" x14ac:dyDescent="0.25">
      <c r="B1245" s="162"/>
      <c r="C1245" s="162"/>
      <c r="D1245" s="162"/>
      <c r="E1245" s="162"/>
      <c r="F1245" s="162"/>
      <c r="G1245" s="162"/>
      <c r="H1245" s="162"/>
      <c r="I1245" s="162"/>
      <c r="J1245" s="162"/>
      <c r="K1245" s="162"/>
      <c r="L1245" s="162"/>
      <c r="M1245" s="162"/>
      <c r="N1245" s="162"/>
      <c r="O1245" s="162"/>
      <c r="P1245" s="162"/>
      <c r="Q1245" s="162"/>
      <c r="R1245" s="162"/>
      <c r="S1245" s="162"/>
      <c r="T1245" s="162"/>
      <c r="U1245" s="162"/>
      <c r="V1245" s="162"/>
      <c r="W1245" s="162"/>
      <c r="X1245" s="162"/>
      <c r="Y1245" s="162"/>
    </row>
    <row r="1246" spans="2:25" x14ac:dyDescent="0.25">
      <c r="B1246" s="162"/>
      <c r="C1246" s="162"/>
      <c r="D1246" s="162"/>
      <c r="E1246" s="162"/>
      <c r="F1246" s="162"/>
      <c r="G1246" s="162"/>
      <c r="H1246" s="162"/>
      <c r="I1246" s="162"/>
      <c r="J1246" s="162"/>
      <c r="K1246" s="162"/>
      <c r="L1246" s="162"/>
      <c r="M1246" s="162"/>
      <c r="N1246" s="162"/>
      <c r="O1246" s="162"/>
      <c r="P1246" s="162"/>
      <c r="Q1246" s="162"/>
      <c r="R1246" s="162"/>
      <c r="S1246" s="162"/>
      <c r="T1246" s="162"/>
      <c r="U1246" s="162"/>
      <c r="V1246" s="162"/>
      <c r="W1246" s="162"/>
      <c r="X1246" s="162"/>
      <c r="Y1246" s="162"/>
    </row>
    <row r="1247" spans="2:25" x14ac:dyDescent="0.25">
      <c r="B1247" s="162"/>
      <c r="C1247" s="162"/>
      <c r="D1247" s="162"/>
      <c r="E1247" s="162"/>
      <c r="F1247" s="162"/>
      <c r="G1247" s="162"/>
      <c r="H1247" s="162"/>
      <c r="I1247" s="162"/>
      <c r="J1247" s="162"/>
      <c r="K1247" s="162"/>
      <c r="L1247" s="162"/>
      <c r="M1247" s="162"/>
      <c r="N1247" s="162"/>
      <c r="O1247" s="162"/>
      <c r="P1247" s="162"/>
      <c r="Q1247" s="162"/>
      <c r="R1247" s="162"/>
      <c r="S1247" s="162"/>
      <c r="T1247" s="162"/>
      <c r="U1247" s="162"/>
      <c r="V1247" s="162"/>
      <c r="W1247" s="162"/>
      <c r="X1247" s="162"/>
      <c r="Y1247" s="162"/>
    </row>
    <row r="1248" spans="2:25" x14ac:dyDescent="0.25">
      <c r="B1248" s="162"/>
      <c r="C1248" s="162"/>
      <c r="D1248" s="162"/>
      <c r="E1248" s="162"/>
      <c r="F1248" s="162"/>
      <c r="G1248" s="162"/>
      <c r="H1248" s="162"/>
      <c r="I1248" s="162"/>
      <c r="J1248" s="162"/>
      <c r="K1248" s="162"/>
      <c r="L1248" s="162"/>
      <c r="M1248" s="162"/>
      <c r="N1248" s="162"/>
      <c r="O1248" s="162"/>
      <c r="P1248" s="162"/>
      <c r="Q1248" s="162"/>
      <c r="R1248" s="162"/>
      <c r="S1248" s="162"/>
      <c r="T1248" s="162"/>
      <c r="U1248" s="162"/>
      <c r="V1248" s="162"/>
      <c r="W1248" s="162"/>
      <c r="X1248" s="162"/>
      <c r="Y1248" s="162"/>
    </row>
    <row r="1249" spans="2:25" x14ac:dyDescent="0.25">
      <c r="B1249" s="162"/>
      <c r="C1249" s="162"/>
      <c r="D1249" s="162"/>
      <c r="E1249" s="162"/>
      <c r="F1249" s="162"/>
      <c r="G1249" s="162"/>
      <c r="H1249" s="162"/>
      <c r="I1249" s="162"/>
      <c r="J1249" s="162"/>
      <c r="K1249" s="162"/>
      <c r="L1249" s="162"/>
      <c r="M1249" s="162"/>
      <c r="N1249" s="162"/>
      <c r="O1249" s="162"/>
      <c r="P1249" s="162"/>
      <c r="Q1249" s="162"/>
      <c r="R1249" s="162"/>
      <c r="S1249" s="162"/>
      <c r="T1249" s="162"/>
      <c r="U1249" s="162"/>
      <c r="V1249" s="162"/>
      <c r="W1249" s="162"/>
      <c r="X1249" s="162"/>
      <c r="Y1249" s="162"/>
    </row>
    <row r="1250" spans="2:25" x14ac:dyDescent="0.25">
      <c r="B1250" s="162"/>
      <c r="C1250" s="162"/>
      <c r="D1250" s="162"/>
      <c r="E1250" s="162"/>
      <c r="F1250" s="162"/>
      <c r="G1250" s="162"/>
      <c r="H1250" s="162"/>
      <c r="I1250" s="162"/>
      <c r="J1250" s="162"/>
      <c r="K1250" s="162"/>
      <c r="L1250" s="162"/>
      <c r="M1250" s="162"/>
      <c r="N1250" s="162"/>
      <c r="O1250" s="162"/>
      <c r="P1250" s="162"/>
      <c r="Q1250" s="162"/>
      <c r="R1250" s="162"/>
      <c r="S1250" s="162"/>
      <c r="T1250" s="162"/>
      <c r="U1250" s="162"/>
      <c r="V1250" s="162"/>
      <c r="W1250" s="162"/>
      <c r="X1250" s="162"/>
      <c r="Y1250" s="162"/>
    </row>
    <row r="1251" spans="2:25" x14ac:dyDescent="0.25">
      <c r="B1251" s="162"/>
      <c r="C1251" s="162"/>
      <c r="D1251" s="162"/>
      <c r="E1251" s="162"/>
      <c r="F1251" s="162"/>
      <c r="G1251" s="162"/>
      <c r="H1251" s="162"/>
      <c r="I1251" s="162"/>
      <c r="J1251" s="162"/>
      <c r="K1251" s="162"/>
      <c r="L1251" s="162"/>
      <c r="M1251" s="162"/>
      <c r="N1251" s="162"/>
      <c r="O1251" s="162"/>
      <c r="P1251" s="162"/>
      <c r="Q1251" s="162"/>
      <c r="R1251" s="162"/>
      <c r="S1251" s="162"/>
      <c r="T1251" s="162"/>
      <c r="U1251" s="162"/>
      <c r="V1251" s="162"/>
      <c r="W1251" s="162"/>
      <c r="X1251" s="162"/>
      <c r="Y1251" s="162"/>
    </row>
    <row r="1252" spans="2:25" x14ac:dyDescent="0.25">
      <c r="B1252" s="162"/>
      <c r="C1252" s="162"/>
      <c r="D1252" s="162"/>
      <c r="E1252" s="162"/>
      <c r="F1252" s="162"/>
      <c r="G1252" s="162"/>
      <c r="H1252" s="162"/>
      <c r="I1252" s="162"/>
      <c r="J1252" s="162"/>
      <c r="K1252" s="162"/>
      <c r="L1252" s="162"/>
      <c r="M1252" s="162"/>
      <c r="N1252" s="162"/>
      <c r="O1252" s="162"/>
      <c r="P1252" s="162"/>
      <c r="Q1252" s="162"/>
      <c r="R1252" s="162"/>
      <c r="S1252" s="162"/>
      <c r="T1252" s="162"/>
      <c r="U1252" s="162"/>
      <c r="V1252" s="162"/>
      <c r="W1252" s="162"/>
      <c r="X1252" s="162"/>
      <c r="Y1252" s="162"/>
    </row>
    <row r="1253" spans="2:25" x14ac:dyDescent="0.25">
      <c r="B1253" s="162"/>
      <c r="C1253" s="162"/>
      <c r="D1253" s="162"/>
      <c r="E1253" s="162"/>
      <c r="F1253" s="162"/>
      <c r="G1253" s="162"/>
      <c r="H1253" s="162"/>
      <c r="I1253" s="162"/>
      <c r="J1253" s="162"/>
      <c r="K1253" s="162"/>
      <c r="L1253" s="162"/>
      <c r="M1253" s="162"/>
      <c r="N1253" s="162"/>
      <c r="O1253" s="162"/>
      <c r="P1253" s="162"/>
      <c r="Q1253" s="162"/>
      <c r="R1253" s="162"/>
      <c r="S1253" s="162"/>
      <c r="T1253" s="162"/>
      <c r="U1253" s="162"/>
      <c r="V1253" s="162"/>
      <c r="W1253" s="162"/>
      <c r="X1253" s="162"/>
      <c r="Y1253" s="162"/>
    </row>
    <row r="1254" spans="2:25" x14ac:dyDescent="0.25">
      <c r="B1254" s="162"/>
      <c r="C1254" s="162"/>
      <c r="D1254" s="162"/>
      <c r="E1254" s="162"/>
      <c r="F1254" s="162"/>
      <c r="G1254" s="162"/>
      <c r="H1254" s="162"/>
      <c r="I1254" s="162"/>
      <c r="J1254" s="162"/>
      <c r="K1254" s="162"/>
      <c r="L1254" s="162"/>
      <c r="M1254" s="162"/>
      <c r="N1254" s="162"/>
      <c r="O1254" s="162"/>
      <c r="P1254" s="162"/>
      <c r="Q1254" s="162"/>
      <c r="R1254" s="162"/>
      <c r="S1254" s="162"/>
      <c r="T1254" s="162"/>
      <c r="U1254" s="162"/>
      <c r="V1254" s="162"/>
      <c r="W1254" s="162"/>
      <c r="X1254" s="162"/>
      <c r="Y1254" s="162"/>
    </row>
    <row r="1255" spans="2:25" x14ac:dyDescent="0.25">
      <c r="B1255" s="162"/>
      <c r="C1255" s="162"/>
      <c r="D1255" s="162"/>
      <c r="E1255" s="162"/>
      <c r="F1255" s="162"/>
      <c r="G1255" s="162"/>
      <c r="H1255" s="162"/>
      <c r="I1255" s="162"/>
      <c r="J1255" s="162"/>
      <c r="K1255" s="162"/>
      <c r="L1255" s="162"/>
      <c r="M1255" s="162"/>
      <c r="N1255" s="162"/>
      <c r="O1255" s="162"/>
      <c r="P1255" s="162"/>
      <c r="Q1255" s="162"/>
      <c r="R1255" s="162"/>
      <c r="S1255" s="162"/>
      <c r="T1255" s="162"/>
      <c r="U1255" s="162"/>
      <c r="V1255" s="162"/>
      <c r="W1255" s="162"/>
      <c r="X1255" s="162"/>
      <c r="Y1255" s="162"/>
    </row>
    <row r="1256" spans="2:25" x14ac:dyDescent="0.25">
      <c r="B1256" s="162"/>
      <c r="C1256" s="162"/>
      <c r="D1256" s="162"/>
      <c r="E1256" s="162"/>
      <c r="F1256" s="162"/>
      <c r="G1256" s="162"/>
      <c r="H1256" s="162"/>
      <c r="I1256" s="162"/>
      <c r="J1256" s="162"/>
      <c r="K1256" s="162"/>
      <c r="L1256" s="162"/>
      <c r="M1256" s="162"/>
      <c r="N1256" s="162"/>
      <c r="O1256" s="162"/>
      <c r="P1256" s="162"/>
      <c r="Q1256" s="162"/>
      <c r="R1256" s="162"/>
      <c r="S1256" s="162"/>
      <c r="T1256" s="162"/>
      <c r="U1256" s="162"/>
      <c r="V1256" s="162"/>
      <c r="W1256" s="162"/>
      <c r="X1256" s="162"/>
      <c r="Y1256" s="162"/>
    </row>
    <row r="1257" spans="2:25" x14ac:dyDescent="0.25">
      <c r="B1257" s="162"/>
      <c r="C1257" s="162"/>
      <c r="D1257" s="162"/>
      <c r="E1257" s="162"/>
      <c r="F1257" s="162"/>
      <c r="G1257" s="162"/>
      <c r="H1257" s="162"/>
      <c r="I1257" s="162"/>
      <c r="J1257" s="162"/>
      <c r="K1257" s="162"/>
      <c r="L1257" s="162"/>
      <c r="M1257" s="162"/>
      <c r="N1257" s="162"/>
      <c r="O1257" s="162"/>
      <c r="P1257" s="162"/>
      <c r="Q1257" s="162"/>
      <c r="R1257" s="162"/>
      <c r="S1257" s="162"/>
      <c r="T1257" s="162"/>
      <c r="U1257" s="162"/>
      <c r="V1257" s="162"/>
      <c r="W1257" s="162"/>
      <c r="X1257" s="162"/>
      <c r="Y1257" s="162"/>
    </row>
    <row r="1258" spans="2:25" x14ac:dyDescent="0.25">
      <c r="B1258" s="162"/>
      <c r="C1258" s="162"/>
      <c r="D1258" s="162"/>
      <c r="E1258" s="162"/>
      <c r="F1258" s="162"/>
      <c r="G1258" s="162"/>
      <c r="H1258" s="162"/>
      <c r="I1258" s="162"/>
      <c r="J1258" s="162"/>
      <c r="K1258" s="162"/>
      <c r="L1258" s="162"/>
      <c r="M1258" s="162"/>
      <c r="N1258" s="162"/>
      <c r="O1258" s="162"/>
      <c r="P1258" s="162"/>
      <c r="Q1258" s="162"/>
      <c r="R1258" s="162"/>
      <c r="S1258" s="162"/>
      <c r="T1258" s="162"/>
      <c r="U1258" s="162"/>
      <c r="V1258" s="162"/>
      <c r="W1258" s="162"/>
      <c r="X1258" s="162"/>
      <c r="Y1258" s="162"/>
    </row>
    <row r="1259" spans="2:25" x14ac:dyDescent="0.25">
      <c r="B1259" s="162"/>
      <c r="C1259" s="162"/>
      <c r="D1259" s="162"/>
      <c r="E1259" s="162"/>
      <c r="F1259" s="162"/>
      <c r="G1259" s="162"/>
      <c r="H1259" s="162"/>
      <c r="I1259" s="162"/>
      <c r="J1259" s="162"/>
      <c r="K1259" s="162"/>
      <c r="L1259" s="162"/>
      <c r="M1259" s="162"/>
      <c r="N1259" s="162"/>
      <c r="O1259" s="162"/>
      <c r="P1259" s="162"/>
      <c r="Q1259" s="162"/>
      <c r="R1259" s="162"/>
      <c r="S1259" s="162"/>
      <c r="T1259" s="162"/>
      <c r="U1259" s="162"/>
      <c r="V1259" s="162"/>
      <c r="W1259" s="162"/>
      <c r="X1259" s="162"/>
      <c r="Y1259" s="162"/>
    </row>
    <row r="1260" spans="2:25" x14ac:dyDescent="0.25">
      <c r="B1260" s="162"/>
      <c r="C1260" s="162"/>
      <c r="D1260" s="162"/>
      <c r="E1260" s="162"/>
      <c r="F1260" s="162"/>
      <c r="G1260" s="162"/>
      <c r="H1260" s="162"/>
      <c r="I1260" s="162"/>
      <c r="J1260" s="162"/>
      <c r="K1260" s="162"/>
      <c r="L1260" s="162"/>
      <c r="M1260" s="162"/>
      <c r="N1260" s="162"/>
      <c r="O1260" s="162"/>
      <c r="P1260" s="162"/>
      <c r="Q1260" s="162"/>
      <c r="R1260" s="162"/>
      <c r="S1260" s="162"/>
      <c r="T1260" s="162"/>
      <c r="U1260" s="162"/>
      <c r="V1260" s="162"/>
      <c r="W1260" s="162"/>
      <c r="X1260" s="162"/>
      <c r="Y1260" s="162"/>
    </row>
    <row r="1261" spans="2:25" x14ac:dyDescent="0.25">
      <c r="B1261" s="162"/>
      <c r="C1261" s="162"/>
      <c r="D1261" s="162"/>
      <c r="E1261" s="162"/>
      <c r="F1261" s="162"/>
      <c r="G1261" s="162"/>
      <c r="H1261" s="162"/>
      <c r="I1261" s="162"/>
      <c r="J1261" s="162"/>
      <c r="K1261" s="162"/>
      <c r="L1261" s="162"/>
      <c r="M1261" s="162"/>
      <c r="N1261" s="162"/>
      <c r="O1261" s="162"/>
      <c r="P1261" s="162"/>
      <c r="Q1261" s="162"/>
      <c r="R1261" s="162"/>
      <c r="S1261" s="162"/>
      <c r="T1261" s="162"/>
      <c r="U1261" s="162"/>
      <c r="V1261" s="162"/>
      <c r="W1261" s="162"/>
      <c r="X1261" s="162"/>
      <c r="Y1261" s="162"/>
    </row>
    <row r="1262" spans="2:25" x14ac:dyDescent="0.25">
      <c r="B1262" s="162"/>
      <c r="C1262" s="162"/>
      <c r="D1262" s="162"/>
      <c r="E1262" s="162"/>
      <c r="F1262" s="162"/>
      <c r="G1262" s="162"/>
      <c r="H1262" s="162"/>
      <c r="I1262" s="162"/>
      <c r="J1262" s="162"/>
      <c r="K1262" s="162"/>
      <c r="L1262" s="162"/>
      <c r="M1262" s="162"/>
      <c r="N1262" s="162"/>
      <c r="O1262" s="162"/>
      <c r="P1262" s="162"/>
      <c r="Q1262" s="162"/>
      <c r="R1262" s="162"/>
      <c r="S1262" s="162"/>
      <c r="T1262" s="162"/>
      <c r="U1262" s="162"/>
      <c r="V1262" s="162"/>
      <c r="W1262" s="162"/>
      <c r="X1262" s="162"/>
      <c r="Y1262" s="162"/>
    </row>
    <row r="1263" spans="2:25" x14ac:dyDescent="0.25">
      <c r="B1263" s="162"/>
      <c r="C1263" s="162"/>
      <c r="D1263" s="162"/>
      <c r="E1263" s="162"/>
      <c r="F1263" s="162"/>
      <c r="G1263" s="162"/>
      <c r="H1263" s="162"/>
      <c r="I1263" s="162"/>
      <c r="J1263" s="162"/>
      <c r="K1263" s="162"/>
      <c r="L1263" s="162"/>
      <c r="M1263" s="162"/>
      <c r="N1263" s="162"/>
      <c r="O1263" s="162"/>
      <c r="P1263" s="162"/>
      <c r="Q1263" s="162"/>
      <c r="R1263" s="162"/>
      <c r="S1263" s="162"/>
      <c r="T1263" s="162"/>
      <c r="U1263" s="162"/>
      <c r="V1263" s="162"/>
      <c r="W1263" s="162"/>
      <c r="X1263" s="162"/>
      <c r="Y1263" s="162"/>
    </row>
    <row r="1264" spans="2:25" x14ac:dyDescent="0.25">
      <c r="B1264" s="162"/>
      <c r="C1264" s="162"/>
      <c r="D1264" s="162"/>
      <c r="E1264" s="162"/>
      <c r="F1264" s="162"/>
      <c r="G1264" s="162"/>
      <c r="H1264" s="162"/>
      <c r="I1264" s="162"/>
      <c r="J1264" s="162"/>
      <c r="K1264" s="162"/>
      <c r="L1264" s="162"/>
      <c r="M1264" s="162"/>
      <c r="N1264" s="162"/>
      <c r="O1264" s="162"/>
      <c r="P1264" s="162"/>
      <c r="Q1264" s="162"/>
      <c r="R1264" s="162"/>
      <c r="S1264" s="162"/>
      <c r="T1264" s="162"/>
      <c r="U1264" s="162"/>
      <c r="V1264" s="162"/>
      <c r="W1264" s="162"/>
      <c r="X1264" s="162"/>
      <c r="Y1264" s="162"/>
    </row>
    <row r="1265" spans="2:25" x14ac:dyDescent="0.25">
      <c r="B1265" s="162"/>
      <c r="C1265" s="162"/>
      <c r="D1265" s="162"/>
      <c r="E1265" s="162"/>
      <c r="F1265" s="162"/>
      <c r="G1265" s="162"/>
      <c r="H1265" s="162"/>
      <c r="I1265" s="162"/>
      <c r="J1265" s="162"/>
      <c r="K1265" s="162"/>
      <c r="L1265" s="162"/>
      <c r="M1265" s="162"/>
      <c r="N1265" s="162"/>
      <c r="O1265" s="162"/>
      <c r="P1265" s="162"/>
      <c r="Q1265" s="162"/>
      <c r="R1265" s="162"/>
      <c r="S1265" s="162"/>
      <c r="T1265" s="162"/>
      <c r="U1265" s="162"/>
      <c r="V1265" s="162"/>
      <c r="W1265" s="162"/>
      <c r="X1265" s="162"/>
      <c r="Y1265" s="162"/>
    </row>
    <row r="1266" spans="2:25" x14ac:dyDescent="0.25">
      <c r="B1266" s="162"/>
      <c r="C1266" s="162"/>
      <c r="D1266" s="162"/>
      <c r="E1266" s="162"/>
      <c r="F1266" s="162"/>
      <c r="G1266" s="162"/>
      <c r="H1266" s="162"/>
      <c r="I1266" s="162"/>
      <c r="J1266" s="162"/>
      <c r="K1266" s="162"/>
      <c r="L1266" s="162"/>
      <c r="M1266" s="162"/>
      <c r="N1266" s="162"/>
      <c r="O1266" s="162"/>
      <c r="P1266" s="162"/>
      <c r="Q1266" s="162"/>
      <c r="R1266" s="162"/>
      <c r="S1266" s="162"/>
      <c r="T1266" s="162"/>
      <c r="U1266" s="162"/>
      <c r="V1266" s="162"/>
      <c r="W1266" s="162"/>
      <c r="X1266" s="162"/>
      <c r="Y1266" s="162"/>
    </row>
    <row r="1267" spans="2:25" x14ac:dyDescent="0.25">
      <c r="B1267" s="162"/>
      <c r="C1267" s="162"/>
      <c r="D1267" s="162"/>
      <c r="E1267" s="162"/>
      <c r="F1267" s="162"/>
      <c r="G1267" s="162"/>
      <c r="H1267" s="162"/>
      <c r="I1267" s="162"/>
      <c r="J1267" s="162"/>
      <c r="K1267" s="162"/>
      <c r="L1267" s="162"/>
      <c r="M1267" s="162"/>
      <c r="N1267" s="162"/>
      <c r="O1267" s="162"/>
      <c r="P1267" s="162"/>
      <c r="Q1267" s="162"/>
      <c r="R1267" s="162"/>
      <c r="S1267" s="162"/>
      <c r="T1267" s="162"/>
      <c r="U1267" s="162"/>
      <c r="V1267" s="162"/>
      <c r="W1267" s="162"/>
      <c r="X1267" s="162"/>
      <c r="Y1267" s="162"/>
    </row>
    <row r="1268" spans="2:25" x14ac:dyDescent="0.25">
      <c r="B1268" s="162"/>
      <c r="C1268" s="162"/>
      <c r="D1268" s="162"/>
      <c r="E1268" s="162"/>
      <c r="F1268" s="162"/>
      <c r="G1268" s="162"/>
      <c r="H1268" s="162"/>
      <c r="I1268" s="162"/>
      <c r="J1268" s="162"/>
      <c r="K1268" s="162"/>
      <c r="L1268" s="162"/>
      <c r="M1268" s="162"/>
      <c r="N1268" s="162"/>
      <c r="O1268" s="162"/>
      <c r="P1268" s="162"/>
      <c r="Q1268" s="162"/>
      <c r="R1268" s="162"/>
      <c r="S1268" s="162"/>
      <c r="T1268" s="162"/>
      <c r="U1268" s="162"/>
      <c r="V1268" s="162"/>
      <c r="W1268" s="162"/>
      <c r="X1268" s="162"/>
      <c r="Y1268" s="162"/>
    </row>
    <row r="1269" spans="2:25" x14ac:dyDescent="0.25">
      <c r="B1269" s="162"/>
      <c r="C1269" s="162"/>
      <c r="D1269" s="162"/>
      <c r="E1269" s="162"/>
      <c r="F1269" s="162"/>
      <c r="G1269" s="162"/>
      <c r="H1269" s="162"/>
      <c r="I1269" s="162"/>
      <c r="J1269" s="162"/>
      <c r="K1269" s="162"/>
      <c r="L1269" s="162"/>
      <c r="M1269" s="162"/>
      <c r="N1269" s="162"/>
      <c r="O1269" s="162"/>
      <c r="P1269" s="162"/>
      <c r="Q1269" s="162"/>
      <c r="R1269" s="162"/>
      <c r="S1269" s="162"/>
      <c r="T1269" s="162"/>
      <c r="U1269" s="162"/>
      <c r="V1269" s="162"/>
      <c r="W1269" s="162"/>
      <c r="X1269" s="162"/>
      <c r="Y1269" s="162"/>
    </row>
    <row r="1270" spans="2:25" x14ac:dyDescent="0.25">
      <c r="B1270" s="162"/>
      <c r="C1270" s="162"/>
      <c r="D1270" s="162"/>
      <c r="E1270" s="162"/>
      <c r="F1270" s="162"/>
      <c r="G1270" s="162"/>
      <c r="H1270" s="162"/>
      <c r="I1270" s="162"/>
      <c r="J1270" s="162"/>
      <c r="K1270" s="162"/>
      <c r="L1270" s="162"/>
      <c r="M1270" s="162"/>
      <c r="N1270" s="162"/>
      <c r="O1270" s="162"/>
      <c r="P1270" s="162"/>
      <c r="Q1270" s="162"/>
      <c r="R1270" s="162"/>
      <c r="S1270" s="162"/>
      <c r="T1270" s="162"/>
      <c r="U1270" s="162"/>
      <c r="V1270" s="162"/>
      <c r="W1270" s="162"/>
      <c r="X1270" s="162"/>
      <c r="Y1270" s="162"/>
    </row>
    <row r="1271" spans="2:25" x14ac:dyDescent="0.25">
      <c r="B1271" s="162"/>
      <c r="C1271" s="162"/>
      <c r="D1271" s="162"/>
      <c r="E1271" s="162"/>
      <c r="F1271" s="162"/>
      <c r="G1271" s="162"/>
      <c r="H1271" s="162"/>
      <c r="I1271" s="162"/>
      <c r="J1271" s="162"/>
      <c r="K1271" s="162"/>
      <c r="L1271" s="162"/>
      <c r="M1271" s="162"/>
      <c r="N1271" s="162"/>
      <c r="O1271" s="162"/>
      <c r="P1271" s="162"/>
      <c r="Q1271" s="162"/>
      <c r="R1271" s="162"/>
      <c r="S1271" s="162"/>
      <c r="T1271" s="162"/>
      <c r="U1271" s="162"/>
      <c r="V1271" s="162"/>
      <c r="W1271" s="162"/>
      <c r="X1271" s="162"/>
      <c r="Y1271" s="162"/>
    </row>
    <row r="1272" spans="2:25" x14ac:dyDescent="0.25">
      <c r="B1272" s="162"/>
      <c r="C1272" s="162"/>
      <c r="D1272" s="162"/>
      <c r="E1272" s="162"/>
      <c r="F1272" s="162"/>
      <c r="G1272" s="162"/>
      <c r="H1272" s="162"/>
      <c r="I1272" s="162"/>
      <c r="J1272" s="162"/>
      <c r="K1272" s="162"/>
      <c r="L1272" s="162"/>
      <c r="M1272" s="162"/>
      <c r="N1272" s="162"/>
      <c r="O1272" s="162"/>
      <c r="P1272" s="162"/>
      <c r="Q1272" s="162"/>
      <c r="R1272" s="162"/>
      <c r="S1272" s="162"/>
      <c r="T1272" s="162"/>
      <c r="U1272" s="162"/>
      <c r="V1272" s="162"/>
      <c r="W1272" s="162"/>
      <c r="X1272" s="162"/>
      <c r="Y1272" s="162"/>
    </row>
    <row r="1273" spans="2:25" x14ac:dyDescent="0.25">
      <c r="B1273" s="162"/>
      <c r="C1273" s="162"/>
      <c r="D1273" s="162"/>
      <c r="E1273" s="162"/>
      <c r="F1273" s="162"/>
      <c r="G1273" s="162"/>
      <c r="H1273" s="162"/>
      <c r="I1273" s="162"/>
      <c r="J1273" s="162"/>
      <c r="K1273" s="162"/>
      <c r="L1273" s="162"/>
      <c r="M1273" s="162"/>
      <c r="N1273" s="162"/>
      <c r="O1273" s="162"/>
      <c r="P1273" s="162"/>
      <c r="Q1273" s="162"/>
      <c r="R1273" s="162"/>
      <c r="S1273" s="162"/>
      <c r="T1273" s="162"/>
      <c r="U1273" s="162"/>
      <c r="V1273" s="162"/>
      <c r="W1273" s="162"/>
      <c r="X1273" s="162"/>
      <c r="Y1273" s="162"/>
    </row>
    <row r="1274" spans="2:25" x14ac:dyDescent="0.25">
      <c r="B1274" s="162"/>
      <c r="C1274" s="162"/>
      <c r="D1274" s="162"/>
      <c r="E1274" s="162"/>
      <c r="F1274" s="162"/>
      <c r="G1274" s="162"/>
      <c r="H1274" s="162"/>
      <c r="I1274" s="162"/>
      <c r="J1274" s="162"/>
      <c r="K1274" s="162"/>
      <c r="L1274" s="162"/>
      <c r="M1274" s="162"/>
      <c r="N1274" s="162"/>
      <c r="O1274" s="162"/>
      <c r="P1274" s="162"/>
      <c r="Q1274" s="162"/>
      <c r="R1274" s="162"/>
      <c r="S1274" s="162"/>
      <c r="T1274" s="162"/>
      <c r="U1274" s="162"/>
      <c r="V1274" s="162"/>
      <c r="W1274" s="162"/>
      <c r="X1274" s="162"/>
      <c r="Y1274" s="162"/>
    </row>
    <row r="1275" spans="2:25" x14ac:dyDescent="0.25">
      <c r="B1275" s="162"/>
      <c r="C1275" s="162"/>
      <c r="D1275" s="162"/>
      <c r="E1275" s="162"/>
      <c r="F1275" s="162"/>
      <c r="G1275" s="162"/>
      <c r="H1275" s="162"/>
      <c r="I1275" s="162"/>
      <c r="J1275" s="162"/>
      <c r="K1275" s="162"/>
      <c r="L1275" s="162"/>
      <c r="M1275" s="162"/>
      <c r="N1275" s="162"/>
      <c r="O1275" s="162"/>
      <c r="P1275" s="162"/>
      <c r="Q1275" s="162"/>
      <c r="R1275" s="162"/>
      <c r="S1275" s="162"/>
      <c r="T1275" s="162"/>
      <c r="U1275" s="162"/>
      <c r="V1275" s="162"/>
      <c r="W1275" s="162"/>
      <c r="X1275" s="162"/>
      <c r="Y1275" s="162"/>
    </row>
    <row r="1276" spans="2:25" x14ac:dyDescent="0.25">
      <c r="B1276" s="162"/>
      <c r="C1276" s="162"/>
      <c r="D1276" s="162"/>
      <c r="E1276" s="162"/>
      <c r="F1276" s="162"/>
      <c r="G1276" s="162"/>
      <c r="H1276" s="162"/>
      <c r="I1276" s="162"/>
      <c r="J1276" s="162"/>
      <c r="K1276" s="162"/>
      <c r="L1276" s="162"/>
      <c r="M1276" s="162"/>
      <c r="N1276" s="162"/>
      <c r="O1276" s="162"/>
      <c r="P1276" s="162"/>
      <c r="Q1276" s="162"/>
      <c r="R1276" s="162"/>
      <c r="S1276" s="162"/>
      <c r="T1276" s="162"/>
      <c r="U1276" s="162"/>
      <c r="V1276" s="162"/>
      <c r="W1276" s="162"/>
      <c r="X1276" s="162"/>
      <c r="Y1276" s="162"/>
    </row>
    <row r="1277" spans="2:25" x14ac:dyDescent="0.25">
      <c r="B1277" s="162"/>
      <c r="C1277" s="162"/>
      <c r="D1277" s="162"/>
      <c r="E1277" s="162"/>
      <c r="F1277" s="162"/>
      <c r="G1277" s="162"/>
      <c r="H1277" s="162"/>
      <c r="I1277" s="162"/>
      <c r="J1277" s="162"/>
      <c r="K1277" s="162"/>
      <c r="L1277" s="162"/>
      <c r="M1277" s="162"/>
      <c r="N1277" s="162"/>
      <c r="O1277" s="162"/>
      <c r="P1277" s="162"/>
      <c r="Q1277" s="162"/>
      <c r="R1277" s="162"/>
      <c r="S1277" s="162"/>
      <c r="T1277" s="162"/>
      <c r="U1277" s="162"/>
      <c r="V1277" s="162"/>
      <c r="W1277" s="162"/>
      <c r="X1277" s="162"/>
      <c r="Y1277" s="162"/>
    </row>
    <row r="1278" spans="2:25" x14ac:dyDescent="0.25">
      <c r="B1278" s="162"/>
      <c r="C1278" s="162"/>
      <c r="D1278" s="162"/>
      <c r="E1278" s="162"/>
      <c r="F1278" s="162"/>
      <c r="G1278" s="162"/>
      <c r="H1278" s="162"/>
      <c r="I1278" s="162"/>
      <c r="J1278" s="162"/>
      <c r="K1278" s="162"/>
      <c r="L1278" s="162"/>
      <c r="M1278" s="162"/>
      <c r="N1278" s="162"/>
      <c r="O1278" s="162"/>
      <c r="P1278" s="162"/>
      <c r="Q1278" s="162"/>
      <c r="R1278" s="162"/>
      <c r="S1278" s="162"/>
      <c r="T1278" s="162"/>
      <c r="U1278" s="162"/>
      <c r="V1278" s="162"/>
      <c r="W1278" s="162"/>
      <c r="X1278" s="162"/>
      <c r="Y1278" s="162"/>
    </row>
    <row r="1279" spans="2:25" x14ac:dyDescent="0.25">
      <c r="B1279" s="162"/>
      <c r="C1279" s="162"/>
      <c r="D1279" s="162"/>
      <c r="E1279" s="162"/>
      <c r="F1279" s="162"/>
      <c r="G1279" s="162"/>
      <c r="H1279" s="162"/>
      <c r="I1279" s="162"/>
      <c r="J1279" s="162"/>
      <c r="K1279" s="162"/>
      <c r="L1279" s="162"/>
      <c r="M1279" s="162"/>
      <c r="N1279" s="162"/>
      <c r="O1279" s="162"/>
      <c r="P1279" s="162"/>
      <c r="Q1279" s="162"/>
      <c r="R1279" s="162"/>
      <c r="S1279" s="162"/>
      <c r="T1279" s="162"/>
      <c r="U1279" s="162"/>
      <c r="V1279" s="162"/>
      <c r="W1279" s="162"/>
      <c r="X1279" s="162"/>
      <c r="Y1279" s="162"/>
    </row>
    <row r="1280" spans="2:25" x14ac:dyDescent="0.25">
      <c r="B1280" s="162"/>
      <c r="C1280" s="162"/>
      <c r="D1280" s="162"/>
      <c r="E1280" s="162"/>
      <c r="F1280" s="162"/>
      <c r="G1280" s="162"/>
      <c r="H1280" s="162"/>
      <c r="I1280" s="162"/>
      <c r="J1280" s="162"/>
      <c r="K1280" s="162"/>
      <c r="L1280" s="162"/>
      <c r="M1280" s="162"/>
      <c r="N1280" s="162"/>
      <c r="O1280" s="162"/>
      <c r="P1280" s="162"/>
      <c r="Q1280" s="162"/>
      <c r="R1280" s="162"/>
      <c r="S1280" s="162"/>
      <c r="T1280" s="162"/>
      <c r="U1280" s="162"/>
      <c r="V1280" s="162"/>
      <c r="W1280" s="162"/>
      <c r="X1280" s="162"/>
      <c r="Y1280" s="162"/>
    </row>
    <row r="1281" spans="2:25" x14ac:dyDescent="0.25">
      <c r="B1281" s="162"/>
      <c r="C1281" s="162"/>
      <c r="D1281" s="162"/>
      <c r="E1281" s="162"/>
      <c r="F1281" s="162"/>
      <c r="G1281" s="162"/>
      <c r="H1281" s="162"/>
      <c r="I1281" s="162"/>
      <c r="J1281" s="162"/>
      <c r="K1281" s="162"/>
      <c r="L1281" s="162"/>
      <c r="M1281" s="162"/>
      <c r="N1281" s="162"/>
      <c r="O1281" s="162"/>
      <c r="P1281" s="162"/>
      <c r="Q1281" s="162"/>
      <c r="R1281" s="162"/>
      <c r="S1281" s="162"/>
      <c r="T1281" s="162"/>
      <c r="U1281" s="162"/>
      <c r="V1281" s="162"/>
      <c r="W1281" s="162"/>
      <c r="X1281" s="162"/>
      <c r="Y1281" s="162"/>
    </row>
    <row r="1282" spans="2:25" x14ac:dyDescent="0.25">
      <c r="B1282" s="162"/>
      <c r="C1282" s="162"/>
      <c r="D1282" s="162"/>
      <c r="E1282" s="162"/>
      <c r="F1282" s="162"/>
      <c r="G1282" s="162"/>
      <c r="H1282" s="162"/>
      <c r="I1282" s="162"/>
      <c r="J1282" s="162"/>
      <c r="K1282" s="162"/>
      <c r="L1282" s="162"/>
      <c r="M1282" s="162"/>
      <c r="N1282" s="162"/>
      <c r="O1282" s="162"/>
      <c r="P1282" s="162"/>
      <c r="Q1282" s="162"/>
      <c r="R1282" s="162"/>
      <c r="S1282" s="162"/>
      <c r="T1282" s="162"/>
      <c r="U1282" s="162"/>
      <c r="V1282" s="162"/>
      <c r="W1282" s="162"/>
      <c r="X1282" s="162"/>
      <c r="Y1282" s="162"/>
    </row>
    <row r="1283" spans="2:25" x14ac:dyDescent="0.25">
      <c r="B1283" s="162"/>
      <c r="C1283" s="162"/>
      <c r="D1283" s="162"/>
      <c r="E1283" s="162"/>
      <c r="F1283" s="162"/>
      <c r="G1283" s="162"/>
      <c r="H1283" s="162"/>
      <c r="I1283" s="162"/>
      <c r="J1283" s="162"/>
      <c r="K1283" s="162"/>
      <c r="L1283" s="162"/>
      <c r="M1283" s="162"/>
      <c r="N1283" s="162"/>
      <c r="O1283" s="162"/>
      <c r="P1283" s="162"/>
      <c r="Q1283" s="162"/>
      <c r="R1283" s="162"/>
      <c r="S1283" s="162"/>
      <c r="T1283" s="162"/>
      <c r="U1283" s="162"/>
      <c r="V1283" s="162"/>
      <c r="W1283" s="162"/>
      <c r="X1283" s="162"/>
      <c r="Y1283" s="162"/>
    </row>
    <row r="1284" spans="2:25" x14ac:dyDescent="0.25">
      <c r="B1284" s="162"/>
      <c r="C1284" s="162"/>
      <c r="D1284" s="162"/>
      <c r="E1284" s="162"/>
      <c r="F1284" s="162"/>
      <c r="G1284" s="162"/>
      <c r="H1284" s="162"/>
      <c r="I1284" s="162"/>
      <c r="J1284" s="162"/>
      <c r="K1284" s="162"/>
      <c r="L1284" s="162"/>
      <c r="M1284" s="162"/>
      <c r="N1284" s="162"/>
      <c r="O1284" s="162"/>
      <c r="P1284" s="162"/>
      <c r="Q1284" s="162"/>
      <c r="R1284" s="162"/>
      <c r="S1284" s="162"/>
      <c r="T1284" s="162"/>
      <c r="U1284" s="162"/>
      <c r="V1284" s="162"/>
      <c r="W1284" s="162"/>
      <c r="X1284" s="162"/>
      <c r="Y1284" s="162"/>
    </row>
    <row r="1285" spans="2:25" x14ac:dyDescent="0.25">
      <c r="B1285" s="162"/>
      <c r="C1285" s="162"/>
      <c r="D1285" s="162"/>
      <c r="E1285" s="162"/>
      <c r="F1285" s="162"/>
      <c r="G1285" s="162"/>
      <c r="H1285" s="162"/>
      <c r="I1285" s="162"/>
      <c r="J1285" s="162"/>
      <c r="K1285" s="162"/>
      <c r="L1285" s="162"/>
      <c r="M1285" s="162"/>
      <c r="N1285" s="162"/>
      <c r="O1285" s="162"/>
      <c r="P1285" s="162"/>
      <c r="Q1285" s="162"/>
      <c r="R1285" s="162"/>
      <c r="S1285" s="162"/>
      <c r="T1285" s="162"/>
      <c r="U1285" s="162"/>
      <c r="V1285" s="162"/>
      <c r="W1285" s="162"/>
      <c r="X1285" s="162"/>
      <c r="Y1285" s="162"/>
    </row>
    <row r="1286" spans="2:25" x14ac:dyDescent="0.25">
      <c r="B1286" s="162"/>
      <c r="C1286" s="162"/>
      <c r="D1286" s="162"/>
      <c r="E1286" s="162"/>
      <c r="F1286" s="162"/>
      <c r="G1286" s="162"/>
      <c r="H1286" s="162"/>
      <c r="I1286" s="162"/>
      <c r="J1286" s="162"/>
      <c r="K1286" s="162"/>
      <c r="L1286" s="162"/>
      <c r="M1286" s="162"/>
      <c r="N1286" s="162"/>
      <c r="O1286" s="162"/>
      <c r="P1286" s="162"/>
      <c r="Q1286" s="162"/>
      <c r="R1286" s="162"/>
      <c r="S1286" s="162"/>
      <c r="T1286" s="162"/>
      <c r="U1286" s="162"/>
      <c r="V1286" s="162"/>
      <c r="W1286" s="162"/>
      <c r="X1286" s="162"/>
      <c r="Y1286" s="162"/>
    </row>
    <row r="1287" spans="2:25" x14ac:dyDescent="0.25">
      <c r="B1287" s="162"/>
      <c r="C1287" s="162"/>
      <c r="D1287" s="162"/>
      <c r="E1287" s="162"/>
      <c r="F1287" s="162"/>
      <c r="G1287" s="162"/>
      <c r="H1287" s="162"/>
      <c r="I1287" s="162"/>
      <c r="J1287" s="162"/>
      <c r="K1287" s="162"/>
      <c r="L1287" s="162"/>
      <c r="M1287" s="162"/>
      <c r="N1287" s="162"/>
      <c r="O1287" s="162"/>
      <c r="P1287" s="162"/>
      <c r="Q1287" s="162"/>
      <c r="R1287" s="162"/>
      <c r="S1287" s="162"/>
      <c r="T1287" s="162"/>
      <c r="U1287" s="162"/>
      <c r="V1287" s="162"/>
      <c r="W1287" s="162"/>
      <c r="X1287" s="162"/>
      <c r="Y1287" s="162"/>
    </row>
    <row r="1288" spans="2:25" x14ac:dyDescent="0.25">
      <c r="B1288" s="162"/>
      <c r="C1288" s="162"/>
      <c r="D1288" s="162"/>
      <c r="E1288" s="162"/>
      <c r="F1288" s="162"/>
      <c r="G1288" s="162"/>
      <c r="H1288" s="162"/>
      <c r="I1288" s="162"/>
      <c r="J1288" s="162"/>
      <c r="K1288" s="162"/>
      <c r="L1288" s="162"/>
      <c r="M1288" s="162"/>
      <c r="N1288" s="162"/>
      <c r="O1288" s="162"/>
      <c r="P1288" s="162"/>
      <c r="Q1288" s="162"/>
      <c r="R1288" s="162"/>
      <c r="S1288" s="162"/>
      <c r="T1288" s="162"/>
      <c r="U1288" s="162"/>
      <c r="V1288" s="162"/>
      <c r="W1288" s="162"/>
      <c r="X1288" s="162"/>
      <c r="Y1288" s="162"/>
    </row>
    <row r="1289" spans="2:25" x14ac:dyDescent="0.25">
      <c r="B1289" s="162"/>
      <c r="C1289" s="162"/>
      <c r="D1289" s="162"/>
      <c r="E1289" s="162"/>
      <c r="F1289" s="162"/>
      <c r="G1289" s="162"/>
      <c r="H1289" s="162"/>
      <c r="I1289" s="162"/>
      <c r="J1289" s="162"/>
      <c r="K1289" s="162"/>
      <c r="L1289" s="162"/>
      <c r="M1289" s="162"/>
      <c r="N1289" s="162"/>
      <c r="O1289" s="162"/>
      <c r="P1289" s="162"/>
      <c r="Q1289" s="162"/>
      <c r="R1289" s="162"/>
      <c r="S1289" s="162"/>
      <c r="T1289" s="162"/>
      <c r="U1289" s="162"/>
      <c r="V1289" s="162"/>
      <c r="W1289" s="162"/>
      <c r="X1289" s="162"/>
      <c r="Y1289" s="162"/>
    </row>
    <row r="1290" spans="2:25" x14ac:dyDescent="0.25">
      <c r="B1290" s="162"/>
      <c r="C1290" s="162"/>
      <c r="D1290" s="162"/>
      <c r="E1290" s="162"/>
      <c r="F1290" s="162"/>
      <c r="G1290" s="162"/>
      <c r="H1290" s="162"/>
      <c r="I1290" s="162"/>
      <c r="J1290" s="162"/>
      <c r="K1290" s="162"/>
      <c r="L1290" s="162"/>
      <c r="M1290" s="162"/>
      <c r="N1290" s="162"/>
      <c r="O1290" s="162"/>
      <c r="P1290" s="162"/>
      <c r="Q1290" s="162"/>
      <c r="R1290" s="162"/>
      <c r="S1290" s="162"/>
      <c r="T1290" s="162"/>
      <c r="U1290" s="162"/>
      <c r="V1290" s="162"/>
      <c r="W1290" s="162"/>
      <c r="X1290" s="162"/>
      <c r="Y1290" s="162"/>
    </row>
    <row r="1291" spans="2:25" x14ac:dyDescent="0.25">
      <c r="B1291" s="162"/>
      <c r="C1291" s="162"/>
      <c r="D1291" s="162"/>
      <c r="E1291" s="162"/>
      <c r="F1291" s="162"/>
      <c r="G1291" s="162"/>
      <c r="H1291" s="162"/>
      <c r="I1291" s="162"/>
      <c r="J1291" s="162"/>
      <c r="K1291" s="162"/>
      <c r="L1291" s="162"/>
      <c r="M1291" s="162"/>
      <c r="N1291" s="162"/>
      <c r="O1291" s="162"/>
      <c r="P1291" s="162"/>
      <c r="Q1291" s="162"/>
      <c r="R1291" s="162"/>
      <c r="S1291" s="162"/>
      <c r="T1291" s="162"/>
      <c r="U1291" s="162"/>
      <c r="V1291" s="162"/>
      <c r="W1291" s="162"/>
      <c r="X1291" s="162"/>
      <c r="Y1291" s="162"/>
    </row>
    <row r="1292" spans="2:25" x14ac:dyDescent="0.25">
      <c r="B1292" s="162"/>
      <c r="C1292" s="162"/>
      <c r="D1292" s="162"/>
      <c r="E1292" s="162"/>
      <c r="F1292" s="162"/>
      <c r="G1292" s="162"/>
      <c r="H1292" s="162"/>
      <c r="I1292" s="162"/>
      <c r="J1292" s="162"/>
      <c r="K1292" s="162"/>
      <c r="L1292" s="162"/>
      <c r="M1292" s="162"/>
      <c r="N1292" s="162"/>
      <c r="O1292" s="162"/>
      <c r="P1292" s="162"/>
      <c r="Q1292" s="162"/>
      <c r="R1292" s="162"/>
      <c r="S1292" s="162"/>
      <c r="T1292" s="162"/>
      <c r="U1292" s="162"/>
      <c r="V1292" s="162"/>
      <c r="W1292" s="162"/>
      <c r="X1292" s="162"/>
      <c r="Y1292" s="162"/>
    </row>
    <row r="1293" spans="2:25" x14ac:dyDescent="0.25">
      <c r="B1293" s="162"/>
      <c r="C1293" s="162"/>
      <c r="D1293" s="162"/>
      <c r="E1293" s="162"/>
      <c r="F1293" s="162"/>
      <c r="G1293" s="162"/>
      <c r="H1293" s="162"/>
      <c r="I1293" s="162"/>
      <c r="J1293" s="162"/>
      <c r="K1293" s="162"/>
      <c r="L1293" s="162"/>
      <c r="M1293" s="162"/>
      <c r="N1293" s="162"/>
      <c r="O1293" s="162"/>
      <c r="P1293" s="162"/>
      <c r="Q1293" s="162"/>
      <c r="R1293" s="162"/>
      <c r="S1293" s="162"/>
      <c r="T1293" s="162"/>
      <c r="U1293" s="162"/>
      <c r="V1293" s="162"/>
      <c r="W1293" s="162"/>
      <c r="X1293" s="162"/>
      <c r="Y1293" s="162"/>
    </row>
    <row r="1294" spans="2:25" x14ac:dyDescent="0.25">
      <c r="B1294" s="162"/>
      <c r="C1294" s="162"/>
      <c r="D1294" s="162"/>
      <c r="E1294" s="162"/>
      <c r="F1294" s="162"/>
      <c r="G1294" s="162"/>
      <c r="H1294" s="162"/>
      <c r="I1294" s="162"/>
      <c r="J1294" s="162"/>
      <c r="K1294" s="162"/>
      <c r="L1294" s="162"/>
      <c r="M1294" s="162"/>
      <c r="N1294" s="162"/>
      <c r="O1294" s="162"/>
      <c r="P1294" s="162"/>
      <c r="Q1294" s="162"/>
      <c r="R1294" s="162"/>
      <c r="S1294" s="162"/>
      <c r="T1294" s="162"/>
      <c r="U1294" s="162"/>
      <c r="V1294" s="162"/>
      <c r="W1294" s="162"/>
      <c r="X1294" s="162"/>
      <c r="Y1294" s="162"/>
    </row>
    <row r="1295" spans="2:25" x14ac:dyDescent="0.25">
      <c r="B1295" s="162"/>
      <c r="C1295" s="162"/>
      <c r="D1295" s="162"/>
      <c r="E1295" s="162"/>
      <c r="F1295" s="162"/>
      <c r="G1295" s="162"/>
      <c r="H1295" s="162"/>
      <c r="I1295" s="162"/>
      <c r="J1295" s="162"/>
      <c r="K1295" s="162"/>
      <c r="L1295" s="162"/>
      <c r="M1295" s="162"/>
      <c r="N1295" s="162"/>
      <c r="O1295" s="162"/>
      <c r="P1295" s="162"/>
      <c r="Q1295" s="162"/>
      <c r="R1295" s="162"/>
      <c r="S1295" s="162"/>
      <c r="T1295" s="162"/>
      <c r="U1295" s="162"/>
      <c r="V1295" s="162"/>
      <c r="W1295" s="162"/>
      <c r="X1295" s="162"/>
      <c r="Y1295" s="162"/>
    </row>
    <row r="1296" spans="2:25" x14ac:dyDescent="0.25">
      <c r="B1296" s="162"/>
      <c r="C1296" s="162"/>
      <c r="D1296" s="162"/>
      <c r="E1296" s="162"/>
      <c r="F1296" s="162"/>
      <c r="G1296" s="162"/>
      <c r="H1296" s="162"/>
      <c r="I1296" s="162"/>
      <c r="J1296" s="162"/>
      <c r="K1296" s="162"/>
      <c r="L1296" s="162"/>
      <c r="M1296" s="162"/>
      <c r="N1296" s="162"/>
      <c r="O1296" s="162"/>
      <c r="P1296" s="162"/>
      <c r="Q1296" s="162"/>
      <c r="R1296" s="162"/>
      <c r="S1296" s="162"/>
      <c r="T1296" s="162"/>
      <c r="U1296" s="162"/>
      <c r="V1296" s="162"/>
      <c r="W1296" s="162"/>
      <c r="X1296" s="162"/>
      <c r="Y1296" s="162"/>
    </row>
    <row r="1297" spans="2:25" x14ac:dyDescent="0.25">
      <c r="B1297" s="162"/>
      <c r="C1297" s="162"/>
      <c r="D1297" s="162"/>
      <c r="E1297" s="162"/>
      <c r="F1297" s="162"/>
      <c r="G1297" s="162"/>
      <c r="H1297" s="162"/>
      <c r="I1297" s="162"/>
      <c r="J1297" s="162"/>
      <c r="K1297" s="162"/>
      <c r="L1297" s="162"/>
      <c r="M1297" s="162"/>
      <c r="N1297" s="162"/>
      <c r="O1297" s="162"/>
      <c r="P1297" s="162"/>
      <c r="Q1297" s="162"/>
      <c r="R1297" s="162"/>
      <c r="S1297" s="162"/>
      <c r="T1297" s="162"/>
      <c r="U1297" s="162"/>
      <c r="V1297" s="162"/>
      <c r="W1297" s="162"/>
      <c r="X1297" s="162"/>
      <c r="Y1297" s="162"/>
    </row>
    <row r="1298" spans="2:25" x14ac:dyDescent="0.25">
      <c r="B1298" s="162"/>
      <c r="C1298" s="162"/>
      <c r="D1298" s="162"/>
      <c r="E1298" s="162"/>
      <c r="F1298" s="162"/>
      <c r="G1298" s="162"/>
      <c r="H1298" s="162"/>
      <c r="I1298" s="162"/>
      <c r="J1298" s="162"/>
      <c r="K1298" s="162"/>
      <c r="L1298" s="162"/>
      <c r="M1298" s="162"/>
      <c r="N1298" s="162"/>
      <c r="O1298" s="162"/>
      <c r="P1298" s="162"/>
      <c r="Q1298" s="162"/>
      <c r="R1298" s="162"/>
      <c r="S1298" s="162"/>
      <c r="T1298" s="162"/>
      <c r="U1298" s="162"/>
      <c r="V1298" s="162"/>
      <c r="W1298" s="162"/>
      <c r="X1298" s="162"/>
      <c r="Y1298" s="162"/>
    </row>
    <row r="1299" spans="2:25" x14ac:dyDescent="0.25">
      <c r="B1299" s="162"/>
      <c r="C1299" s="162"/>
      <c r="D1299" s="162"/>
      <c r="E1299" s="162"/>
      <c r="F1299" s="162"/>
      <c r="G1299" s="162"/>
      <c r="H1299" s="162"/>
      <c r="I1299" s="162"/>
      <c r="J1299" s="162"/>
      <c r="K1299" s="162"/>
      <c r="L1299" s="162"/>
      <c r="M1299" s="162"/>
      <c r="N1299" s="162"/>
      <c r="O1299" s="162"/>
      <c r="P1299" s="162"/>
      <c r="Q1299" s="162"/>
      <c r="R1299" s="162"/>
      <c r="S1299" s="162"/>
      <c r="T1299" s="162"/>
      <c r="U1299" s="162"/>
      <c r="V1299" s="162"/>
      <c r="W1299" s="162"/>
      <c r="X1299" s="162"/>
      <c r="Y1299" s="162"/>
    </row>
    <row r="1300" spans="2:25" x14ac:dyDescent="0.25">
      <c r="B1300" s="162"/>
      <c r="C1300" s="162"/>
      <c r="D1300" s="162"/>
      <c r="E1300" s="162"/>
      <c r="F1300" s="162"/>
      <c r="G1300" s="162"/>
      <c r="H1300" s="162"/>
      <c r="I1300" s="162"/>
      <c r="J1300" s="162"/>
      <c r="K1300" s="162"/>
      <c r="L1300" s="162"/>
      <c r="M1300" s="162"/>
      <c r="N1300" s="162"/>
      <c r="O1300" s="162"/>
      <c r="P1300" s="162"/>
      <c r="Q1300" s="162"/>
      <c r="R1300" s="162"/>
      <c r="S1300" s="162"/>
      <c r="T1300" s="162"/>
      <c r="U1300" s="162"/>
      <c r="V1300" s="162"/>
      <c r="W1300" s="162"/>
      <c r="X1300" s="162"/>
      <c r="Y1300" s="162"/>
    </row>
    <row r="1301" spans="2:25" x14ac:dyDescent="0.25">
      <c r="B1301" s="162"/>
      <c r="C1301" s="162"/>
      <c r="D1301" s="162"/>
      <c r="E1301" s="162"/>
      <c r="F1301" s="162"/>
      <c r="G1301" s="162"/>
      <c r="H1301" s="162"/>
      <c r="I1301" s="162"/>
      <c r="J1301" s="162"/>
      <c r="K1301" s="162"/>
      <c r="L1301" s="162"/>
      <c r="M1301" s="162"/>
      <c r="N1301" s="162"/>
      <c r="O1301" s="162"/>
      <c r="P1301" s="162"/>
      <c r="Q1301" s="162"/>
      <c r="R1301" s="162"/>
      <c r="S1301" s="162"/>
      <c r="T1301" s="162"/>
      <c r="U1301" s="162"/>
      <c r="V1301" s="162"/>
      <c r="W1301" s="162"/>
      <c r="X1301" s="162"/>
      <c r="Y1301" s="162"/>
    </row>
    <row r="1302" spans="2:25" x14ac:dyDescent="0.25">
      <c r="B1302" s="162"/>
      <c r="C1302" s="162"/>
      <c r="D1302" s="162"/>
      <c r="E1302" s="162"/>
      <c r="F1302" s="162"/>
      <c r="G1302" s="162"/>
      <c r="H1302" s="162"/>
      <c r="I1302" s="162"/>
      <c r="J1302" s="162"/>
      <c r="K1302" s="162"/>
      <c r="L1302" s="162"/>
      <c r="M1302" s="162"/>
      <c r="N1302" s="162"/>
      <c r="O1302" s="162"/>
      <c r="P1302" s="162"/>
      <c r="Q1302" s="162"/>
      <c r="R1302" s="162"/>
      <c r="S1302" s="162"/>
      <c r="T1302" s="162"/>
      <c r="U1302" s="162"/>
      <c r="V1302" s="162"/>
      <c r="W1302" s="162"/>
      <c r="X1302" s="162"/>
      <c r="Y1302" s="162"/>
    </row>
    <row r="1303" spans="2:25" x14ac:dyDescent="0.25">
      <c r="B1303" s="162"/>
      <c r="C1303" s="162"/>
      <c r="D1303" s="162"/>
      <c r="E1303" s="162"/>
      <c r="F1303" s="162"/>
      <c r="G1303" s="162"/>
      <c r="H1303" s="162"/>
      <c r="I1303" s="162"/>
      <c r="J1303" s="162"/>
      <c r="K1303" s="162"/>
      <c r="L1303" s="162"/>
      <c r="M1303" s="162"/>
      <c r="N1303" s="162"/>
      <c r="O1303" s="162"/>
      <c r="P1303" s="162"/>
      <c r="Q1303" s="162"/>
      <c r="R1303" s="162"/>
      <c r="S1303" s="162"/>
      <c r="T1303" s="162"/>
      <c r="U1303" s="162"/>
      <c r="V1303" s="162"/>
      <c r="W1303" s="162"/>
      <c r="X1303" s="162"/>
      <c r="Y1303" s="162"/>
    </row>
    <row r="1304" spans="2:25" x14ac:dyDescent="0.25">
      <c r="B1304" s="162"/>
      <c r="C1304" s="162"/>
      <c r="D1304" s="162"/>
      <c r="E1304" s="162"/>
      <c r="F1304" s="162"/>
      <c r="G1304" s="162"/>
      <c r="H1304" s="162"/>
      <c r="I1304" s="162"/>
      <c r="J1304" s="162"/>
      <c r="K1304" s="162"/>
      <c r="L1304" s="162"/>
      <c r="M1304" s="162"/>
      <c r="N1304" s="162"/>
      <c r="O1304" s="162"/>
      <c r="P1304" s="162"/>
      <c r="Q1304" s="162"/>
      <c r="R1304" s="162"/>
      <c r="S1304" s="162"/>
      <c r="T1304" s="162"/>
      <c r="U1304" s="162"/>
      <c r="V1304" s="162"/>
      <c r="W1304" s="162"/>
      <c r="X1304" s="162"/>
      <c r="Y1304" s="162"/>
    </row>
    <row r="1305" spans="2:25" x14ac:dyDescent="0.25">
      <c r="B1305" s="162"/>
      <c r="C1305" s="162"/>
      <c r="D1305" s="162"/>
      <c r="E1305" s="162"/>
      <c r="F1305" s="162"/>
      <c r="G1305" s="162"/>
      <c r="H1305" s="162"/>
      <c r="I1305" s="162"/>
      <c r="J1305" s="162"/>
      <c r="K1305" s="162"/>
      <c r="L1305" s="162"/>
      <c r="M1305" s="162"/>
      <c r="N1305" s="162"/>
      <c r="O1305" s="162"/>
      <c r="P1305" s="162"/>
      <c r="Q1305" s="162"/>
      <c r="R1305" s="162"/>
      <c r="S1305" s="162"/>
      <c r="T1305" s="162"/>
      <c r="U1305" s="162"/>
      <c r="V1305" s="162"/>
      <c r="W1305" s="162"/>
      <c r="X1305" s="162"/>
      <c r="Y1305" s="162"/>
    </row>
    <row r="1306" spans="2:25" x14ac:dyDescent="0.25">
      <c r="B1306" s="162"/>
      <c r="C1306" s="162"/>
      <c r="D1306" s="162"/>
      <c r="E1306" s="162"/>
      <c r="F1306" s="162"/>
      <c r="G1306" s="162"/>
      <c r="H1306" s="162"/>
      <c r="I1306" s="162"/>
      <c r="J1306" s="162"/>
      <c r="K1306" s="162"/>
      <c r="L1306" s="162"/>
      <c r="M1306" s="162"/>
      <c r="N1306" s="162"/>
      <c r="O1306" s="162"/>
      <c r="P1306" s="162"/>
      <c r="Q1306" s="162"/>
      <c r="R1306" s="162"/>
      <c r="S1306" s="162"/>
      <c r="T1306" s="162"/>
      <c r="U1306" s="162"/>
      <c r="V1306" s="162"/>
      <c r="W1306" s="162"/>
      <c r="X1306" s="162"/>
      <c r="Y1306" s="162"/>
    </row>
    <row r="1307" spans="2:25" x14ac:dyDescent="0.25">
      <c r="B1307" s="162"/>
      <c r="C1307" s="162"/>
      <c r="D1307" s="162"/>
      <c r="E1307" s="162"/>
      <c r="F1307" s="162"/>
      <c r="G1307" s="162"/>
      <c r="H1307" s="162"/>
      <c r="I1307" s="162"/>
      <c r="J1307" s="162"/>
      <c r="K1307" s="162"/>
      <c r="L1307" s="162"/>
      <c r="M1307" s="162"/>
      <c r="N1307" s="162"/>
      <c r="O1307" s="162"/>
      <c r="P1307" s="162"/>
      <c r="Q1307" s="162"/>
      <c r="R1307" s="162"/>
      <c r="S1307" s="162"/>
      <c r="T1307" s="162"/>
      <c r="U1307" s="162"/>
      <c r="V1307" s="162"/>
      <c r="W1307" s="162"/>
      <c r="X1307" s="162"/>
      <c r="Y1307" s="162"/>
    </row>
    <row r="1308" spans="2:25" x14ac:dyDescent="0.25">
      <c r="B1308" s="162"/>
      <c r="C1308" s="162"/>
      <c r="D1308" s="162"/>
      <c r="E1308" s="162"/>
      <c r="F1308" s="162"/>
      <c r="G1308" s="162"/>
      <c r="H1308" s="162"/>
      <c r="I1308" s="162"/>
      <c r="J1308" s="162"/>
      <c r="K1308" s="162"/>
      <c r="L1308" s="162"/>
      <c r="M1308" s="162"/>
      <c r="N1308" s="162"/>
      <c r="O1308" s="162"/>
      <c r="P1308" s="162"/>
      <c r="Q1308" s="162"/>
      <c r="R1308" s="162"/>
      <c r="S1308" s="162"/>
      <c r="T1308" s="162"/>
      <c r="U1308" s="162"/>
      <c r="V1308" s="162"/>
      <c r="W1308" s="162"/>
      <c r="X1308" s="162"/>
      <c r="Y1308" s="162"/>
    </row>
    <row r="1309" spans="2:25" x14ac:dyDescent="0.25">
      <c r="B1309" s="162"/>
      <c r="C1309" s="162"/>
      <c r="D1309" s="162"/>
      <c r="E1309" s="162"/>
      <c r="F1309" s="162"/>
      <c r="G1309" s="162"/>
      <c r="H1309" s="162"/>
      <c r="I1309" s="162"/>
      <c r="J1309" s="162"/>
      <c r="K1309" s="162"/>
      <c r="L1309" s="162"/>
      <c r="M1309" s="162"/>
      <c r="N1309" s="162"/>
      <c r="O1309" s="162"/>
      <c r="P1309" s="162"/>
      <c r="Q1309" s="162"/>
      <c r="R1309" s="162"/>
      <c r="S1309" s="162"/>
      <c r="T1309" s="162"/>
      <c r="U1309" s="162"/>
      <c r="V1309" s="162"/>
      <c r="W1309" s="162"/>
      <c r="X1309" s="162"/>
      <c r="Y1309" s="162"/>
    </row>
    <row r="1310" spans="2:25" x14ac:dyDescent="0.25">
      <c r="B1310" s="162"/>
      <c r="C1310" s="162"/>
      <c r="D1310" s="162"/>
      <c r="E1310" s="162"/>
      <c r="F1310" s="162"/>
      <c r="G1310" s="162"/>
      <c r="H1310" s="162"/>
      <c r="I1310" s="162"/>
      <c r="J1310" s="162"/>
      <c r="K1310" s="162"/>
      <c r="L1310" s="162"/>
      <c r="M1310" s="162"/>
      <c r="N1310" s="162"/>
      <c r="O1310" s="162"/>
      <c r="P1310" s="162"/>
      <c r="Q1310" s="162"/>
      <c r="R1310" s="162"/>
      <c r="S1310" s="162"/>
      <c r="T1310" s="162"/>
      <c r="U1310" s="162"/>
      <c r="V1310" s="162"/>
      <c r="W1310" s="162"/>
      <c r="X1310" s="162"/>
      <c r="Y1310" s="162"/>
    </row>
    <row r="1311" spans="2:25" x14ac:dyDescent="0.25">
      <c r="B1311" s="162"/>
      <c r="C1311" s="162"/>
      <c r="D1311" s="162"/>
      <c r="E1311" s="162"/>
      <c r="F1311" s="162"/>
      <c r="G1311" s="162"/>
      <c r="H1311" s="162"/>
      <c r="I1311" s="162"/>
      <c r="J1311" s="162"/>
      <c r="K1311" s="162"/>
      <c r="L1311" s="162"/>
      <c r="M1311" s="162"/>
      <c r="N1311" s="162"/>
      <c r="O1311" s="162"/>
      <c r="P1311" s="162"/>
      <c r="Q1311" s="162"/>
      <c r="R1311" s="162"/>
      <c r="S1311" s="162"/>
      <c r="T1311" s="162"/>
      <c r="U1311" s="162"/>
      <c r="V1311" s="162"/>
      <c r="W1311" s="162"/>
      <c r="X1311" s="162"/>
      <c r="Y1311" s="162"/>
    </row>
    <row r="1312" spans="2:25" x14ac:dyDescent="0.25">
      <c r="B1312" s="162"/>
      <c r="C1312" s="162"/>
      <c r="D1312" s="162"/>
      <c r="E1312" s="162"/>
      <c r="F1312" s="162"/>
      <c r="G1312" s="162"/>
      <c r="H1312" s="162"/>
      <c r="I1312" s="162"/>
      <c r="J1312" s="162"/>
      <c r="K1312" s="162"/>
      <c r="L1312" s="162"/>
      <c r="M1312" s="162"/>
      <c r="N1312" s="162"/>
      <c r="O1312" s="162"/>
      <c r="P1312" s="162"/>
      <c r="Q1312" s="162"/>
      <c r="R1312" s="162"/>
      <c r="S1312" s="162"/>
      <c r="T1312" s="162"/>
      <c r="U1312" s="162"/>
      <c r="V1312" s="162"/>
      <c r="W1312" s="162"/>
      <c r="X1312" s="162"/>
      <c r="Y1312" s="162"/>
    </row>
    <row r="1313" spans="2:25" x14ac:dyDescent="0.25">
      <c r="B1313" s="162"/>
      <c r="C1313" s="162"/>
      <c r="D1313" s="162"/>
      <c r="E1313" s="162"/>
      <c r="F1313" s="162"/>
      <c r="G1313" s="162"/>
      <c r="H1313" s="162"/>
      <c r="I1313" s="162"/>
      <c r="J1313" s="162"/>
      <c r="K1313" s="162"/>
      <c r="L1313" s="162"/>
      <c r="M1313" s="162"/>
      <c r="N1313" s="162"/>
      <c r="O1313" s="162"/>
      <c r="P1313" s="162"/>
      <c r="Q1313" s="162"/>
      <c r="R1313" s="162"/>
      <c r="S1313" s="162"/>
      <c r="T1313" s="162"/>
      <c r="U1313" s="162"/>
      <c r="V1313" s="162"/>
      <c r="W1313" s="162"/>
      <c r="X1313" s="162"/>
      <c r="Y1313" s="162"/>
    </row>
    <row r="1314" spans="2:25" x14ac:dyDescent="0.25">
      <c r="B1314" s="162"/>
      <c r="C1314" s="162"/>
      <c r="D1314" s="162"/>
      <c r="E1314" s="162"/>
      <c r="F1314" s="162"/>
      <c r="G1314" s="162"/>
      <c r="H1314" s="162"/>
      <c r="I1314" s="162"/>
      <c r="J1314" s="162"/>
      <c r="K1314" s="162"/>
      <c r="L1314" s="162"/>
      <c r="M1314" s="162"/>
      <c r="N1314" s="162"/>
      <c r="O1314" s="162"/>
      <c r="P1314" s="162"/>
      <c r="Q1314" s="162"/>
      <c r="R1314" s="162"/>
      <c r="S1314" s="162"/>
      <c r="T1314" s="162"/>
      <c r="U1314" s="162"/>
      <c r="V1314" s="162"/>
      <c r="W1314" s="162"/>
      <c r="X1314" s="162"/>
      <c r="Y1314" s="162"/>
    </row>
    <row r="1315" spans="2:25" x14ac:dyDescent="0.25">
      <c r="B1315" s="162"/>
      <c r="C1315" s="162"/>
      <c r="D1315" s="162"/>
      <c r="E1315" s="162"/>
      <c r="F1315" s="162"/>
      <c r="G1315" s="162"/>
      <c r="H1315" s="162"/>
      <c r="I1315" s="162"/>
      <c r="J1315" s="162"/>
      <c r="K1315" s="162"/>
      <c r="L1315" s="162"/>
      <c r="M1315" s="162"/>
      <c r="N1315" s="162"/>
      <c r="O1315" s="162"/>
      <c r="P1315" s="162"/>
      <c r="Q1315" s="162"/>
      <c r="R1315" s="162"/>
      <c r="S1315" s="162"/>
      <c r="T1315" s="162"/>
      <c r="U1315" s="162"/>
      <c r="V1315" s="162"/>
      <c r="W1315" s="162"/>
      <c r="X1315" s="162"/>
      <c r="Y1315" s="162"/>
    </row>
    <row r="1316" spans="2:25" x14ac:dyDescent="0.25">
      <c r="B1316" s="162"/>
      <c r="C1316" s="162"/>
      <c r="D1316" s="162"/>
      <c r="E1316" s="162"/>
      <c r="F1316" s="162"/>
      <c r="G1316" s="162"/>
      <c r="H1316" s="162"/>
      <c r="I1316" s="162"/>
      <c r="J1316" s="162"/>
      <c r="K1316" s="162"/>
      <c r="L1316" s="162"/>
      <c r="M1316" s="162"/>
      <c r="N1316" s="162"/>
      <c r="O1316" s="162"/>
      <c r="P1316" s="162"/>
      <c r="Q1316" s="162"/>
      <c r="R1316" s="162"/>
      <c r="S1316" s="162"/>
      <c r="T1316" s="162"/>
      <c r="U1316" s="162"/>
      <c r="V1316" s="162"/>
      <c r="W1316" s="162"/>
      <c r="X1316" s="162"/>
      <c r="Y1316" s="162"/>
    </row>
    <row r="1317" spans="2:25" x14ac:dyDescent="0.25">
      <c r="B1317" s="162"/>
      <c r="C1317" s="162"/>
      <c r="D1317" s="162"/>
      <c r="E1317" s="162"/>
      <c r="F1317" s="162"/>
      <c r="G1317" s="162"/>
      <c r="H1317" s="162"/>
      <c r="I1317" s="162"/>
      <c r="J1317" s="162"/>
      <c r="K1317" s="162"/>
      <c r="L1317" s="162"/>
      <c r="M1317" s="162"/>
      <c r="N1317" s="162"/>
      <c r="O1317" s="162"/>
      <c r="P1317" s="162"/>
      <c r="Q1317" s="162"/>
      <c r="R1317" s="162"/>
      <c r="S1317" s="162"/>
      <c r="T1317" s="162"/>
      <c r="U1317" s="162"/>
      <c r="V1317" s="162"/>
      <c r="W1317" s="162"/>
      <c r="X1317" s="162"/>
      <c r="Y1317" s="162"/>
    </row>
    <row r="1318" spans="2:25" x14ac:dyDescent="0.25">
      <c r="B1318" s="162"/>
      <c r="C1318" s="162"/>
      <c r="D1318" s="162"/>
      <c r="E1318" s="162"/>
      <c r="F1318" s="162"/>
      <c r="G1318" s="162"/>
      <c r="H1318" s="162"/>
      <c r="I1318" s="162"/>
      <c r="J1318" s="162"/>
      <c r="K1318" s="162"/>
      <c r="L1318" s="162"/>
      <c r="M1318" s="162"/>
      <c r="N1318" s="162"/>
      <c r="O1318" s="162"/>
      <c r="P1318" s="162"/>
      <c r="Q1318" s="162"/>
      <c r="R1318" s="162"/>
      <c r="S1318" s="162"/>
      <c r="T1318" s="162"/>
      <c r="U1318" s="162"/>
      <c r="V1318" s="162"/>
      <c r="W1318" s="162"/>
      <c r="X1318" s="162"/>
      <c r="Y1318" s="162"/>
    </row>
    <row r="1319" spans="2:25" x14ac:dyDescent="0.25">
      <c r="B1319" s="162"/>
      <c r="C1319" s="162"/>
      <c r="D1319" s="162"/>
      <c r="E1319" s="162"/>
      <c r="F1319" s="162"/>
      <c r="G1319" s="162"/>
      <c r="H1319" s="162"/>
      <c r="I1319" s="162"/>
      <c r="J1319" s="162"/>
      <c r="K1319" s="162"/>
      <c r="L1319" s="162"/>
      <c r="M1319" s="162"/>
      <c r="N1319" s="162"/>
      <c r="O1319" s="162"/>
      <c r="P1319" s="162"/>
      <c r="Q1319" s="162"/>
      <c r="R1319" s="162"/>
      <c r="S1319" s="162"/>
      <c r="T1319" s="162"/>
      <c r="U1319" s="162"/>
      <c r="V1319" s="162"/>
      <c r="W1319" s="162"/>
      <c r="X1319" s="162"/>
      <c r="Y1319" s="162"/>
    </row>
    <row r="1320" spans="2:25" x14ac:dyDescent="0.25">
      <c r="B1320" s="162"/>
      <c r="C1320" s="162"/>
      <c r="D1320" s="162"/>
      <c r="E1320" s="162"/>
      <c r="F1320" s="162"/>
      <c r="G1320" s="162"/>
      <c r="H1320" s="162"/>
      <c r="I1320" s="162"/>
      <c r="J1320" s="162"/>
      <c r="K1320" s="162"/>
      <c r="L1320" s="162"/>
      <c r="M1320" s="162"/>
      <c r="N1320" s="162"/>
      <c r="O1320" s="162"/>
      <c r="P1320" s="162"/>
      <c r="Q1320" s="162"/>
      <c r="R1320" s="162"/>
      <c r="S1320" s="162"/>
      <c r="T1320" s="162"/>
      <c r="U1320" s="162"/>
      <c r="V1320" s="162"/>
      <c r="W1320" s="162"/>
      <c r="X1320" s="162"/>
      <c r="Y1320" s="162"/>
    </row>
    <row r="1321" spans="2:25" x14ac:dyDescent="0.25">
      <c r="B1321" s="162"/>
      <c r="C1321" s="162"/>
      <c r="D1321" s="162"/>
      <c r="E1321" s="162"/>
      <c r="F1321" s="162"/>
      <c r="G1321" s="162"/>
      <c r="H1321" s="162"/>
      <c r="I1321" s="162"/>
      <c r="J1321" s="162"/>
      <c r="K1321" s="162"/>
      <c r="L1321" s="162"/>
      <c r="M1321" s="162"/>
      <c r="N1321" s="162"/>
      <c r="O1321" s="162"/>
      <c r="P1321" s="162"/>
      <c r="Q1321" s="162"/>
      <c r="R1321" s="162"/>
      <c r="S1321" s="162"/>
      <c r="T1321" s="162"/>
      <c r="U1321" s="162"/>
      <c r="V1321" s="162"/>
      <c r="W1321" s="162"/>
      <c r="X1321" s="162"/>
      <c r="Y1321" s="162"/>
    </row>
    <row r="1322" spans="2:25" x14ac:dyDescent="0.25">
      <c r="B1322" s="162"/>
      <c r="C1322" s="162"/>
      <c r="D1322" s="162"/>
      <c r="E1322" s="162"/>
      <c r="F1322" s="162"/>
      <c r="G1322" s="162"/>
      <c r="H1322" s="162"/>
      <c r="I1322" s="162"/>
      <c r="J1322" s="162"/>
      <c r="K1322" s="162"/>
      <c r="L1322" s="162"/>
      <c r="M1322" s="162"/>
      <c r="N1322" s="162"/>
      <c r="O1322" s="162"/>
      <c r="P1322" s="162"/>
      <c r="Q1322" s="162"/>
      <c r="R1322" s="162"/>
      <c r="S1322" s="162"/>
      <c r="T1322" s="162"/>
      <c r="U1322" s="162"/>
      <c r="V1322" s="162"/>
      <c r="W1322" s="162"/>
      <c r="X1322" s="162"/>
      <c r="Y1322" s="162"/>
    </row>
    <row r="1323" spans="2:25" x14ac:dyDescent="0.25">
      <c r="B1323" s="162"/>
      <c r="C1323" s="162"/>
      <c r="D1323" s="162"/>
      <c r="E1323" s="162"/>
      <c r="F1323" s="162"/>
      <c r="G1323" s="162"/>
      <c r="H1323" s="162"/>
      <c r="I1323" s="162"/>
      <c r="J1323" s="162"/>
      <c r="K1323" s="162"/>
      <c r="L1323" s="162"/>
      <c r="M1323" s="162"/>
      <c r="N1323" s="162"/>
      <c r="O1323" s="162"/>
      <c r="P1323" s="162"/>
      <c r="Q1323" s="162"/>
      <c r="R1323" s="162"/>
      <c r="S1323" s="162"/>
      <c r="T1323" s="162"/>
      <c r="U1323" s="162"/>
      <c r="V1323" s="162"/>
      <c r="W1323" s="162"/>
      <c r="X1323" s="162"/>
      <c r="Y1323" s="162"/>
    </row>
    <row r="1324" spans="2:25" x14ac:dyDescent="0.25">
      <c r="B1324" s="162"/>
      <c r="C1324" s="162"/>
      <c r="D1324" s="162"/>
      <c r="E1324" s="162"/>
      <c r="F1324" s="162"/>
      <c r="G1324" s="162"/>
      <c r="H1324" s="162"/>
      <c r="I1324" s="162"/>
      <c r="J1324" s="162"/>
      <c r="K1324" s="162"/>
      <c r="L1324" s="162"/>
      <c r="M1324" s="162"/>
      <c r="N1324" s="162"/>
      <c r="O1324" s="162"/>
      <c r="P1324" s="162"/>
      <c r="Q1324" s="162"/>
      <c r="R1324" s="162"/>
      <c r="S1324" s="162"/>
      <c r="T1324" s="162"/>
      <c r="U1324" s="162"/>
      <c r="V1324" s="162"/>
      <c r="W1324" s="162"/>
      <c r="X1324" s="162"/>
      <c r="Y1324" s="162"/>
    </row>
    <row r="1325" spans="2:25" x14ac:dyDescent="0.25">
      <c r="B1325" s="162"/>
      <c r="C1325" s="162"/>
      <c r="D1325" s="162"/>
      <c r="E1325" s="162"/>
      <c r="F1325" s="162"/>
      <c r="G1325" s="162"/>
      <c r="H1325" s="162"/>
      <c r="I1325" s="162"/>
      <c r="J1325" s="162"/>
      <c r="K1325" s="162"/>
      <c r="L1325" s="162"/>
      <c r="M1325" s="162"/>
      <c r="N1325" s="162"/>
      <c r="O1325" s="162"/>
      <c r="P1325" s="162"/>
      <c r="Q1325" s="162"/>
      <c r="R1325" s="162"/>
      <c r="S1325" s="162"/>
      <c r="T1325" s="162"/>
      <c r="U1325" s="162"/>
      <c r="V1325" s="162"/>
      <c r="W1325" s="162"/>
      <c r="X1325" s="162"/>
      <c r="Y1325" s="162"/>
    </row>
    <row r="1326" spans="2:25" x14ac:dyDescent="0.25">
      <c r="B1326" s="162"/>
      <c r="C1326" s="162"/>
      <c r="D1326" s="162"/>
      <c r="E1326" s="162"/>
      <c r="F1326" s="162"/>
      <c r="G1326" s="162"/>
      <c r="H1326" s="162"/>
      <c r="I1326" s="162"/>
      <c r="J1326" s="162"/>
      <c r="K1326" s="162"/>
      <c r="L1326" s="162"/>
      <c r="M1326" s="162"/>
      <c r="N1326" s="162"/>
      <c r="O1326" s="162"/>
      <c r="P1326" s="162"/>
      <c r="Q1326" s="162"/>
      <c r="R1326" s="162"/>
      <c r="S1326" s="162"/>
      <c r="T1326" s="162"/>
      <c r="U1326" s="162"/>
      <c r="V1326" s="162"/>
      <c r="W1326" s="162"/>
      <c r="X1326" s="162"/>
      <c r="Y1326" s="162"/>
    </row>
    <row r="1327" spans="2:25" x14ac:dyDescent="0.25">
      <c r="B1327" s="162"/>
      <c r="C1327" s="162"/>
      <c r="D1327" s="162"/>
      <c r="E1327" s="162"/>
      <c r="F1327" s="162"/>
      <c r="G1327" s="162"/>
      <c r="H1327" s="162"/>
      <c r="I1327" s="162"/>
      <c r="J1327" s="162"/>
      <c r="K1327" s="162"/>
      <c r="L1327" s="162"/>
      <c r="M1327" s="162"/>
      <c r="N1327" s="162"/>
      <c r="O1327" s="162"/>
      <c r="P1327" s="162"/>
      <c r="Q1327" s="162"/>
      <c r="R1327" s="162"/>
      <c r="S1327" s="162"/>
      <c r="T1327" s="162"/>
      <c r="U1327" s="162"/>
      <c r="V1327" s="162"/>
      <c r="W1327" s="162"/>
      <c r="X1327" s="162"/>
      <c r="Y1327" s="162"/>
    </row>
    <row r="1328" spans="2:25" x14ac:dyDescent="0.25">
      <c r="B1328" s="162"/>
      <c r="C1328" s="162"/>
      <c r="D1328" s="162"/>
      <c r="E1328" s="162"/>
      <c r="F1328" s="162"/>
      <c r="G1328" s="162"/>
      <c r="H1328" s="162"/>
      <c r="I1328" s="162"/>
      <c r="J1328" s="162"/>
      <c r="K1328" s="162"/>
      <c r="L1328" s="162"/>
      <c r="M1328" s="162"/>
      <c r="N1328" s="162"/>
      <c r="O1328" s="162"/>
      <c r="P1328" s="162"/>
      <c r="Q1328" s="162"/>
      <c r="R1328" s="162"/>
      <c r="S1328" s="162"/>
      <c r="T1328" s="162"/>
      <c r="U1328" s="162"/>
      <c r="V1328" s="162"/>
      <c r="W1328" s="162"/>
      <c r="X1328" s="162"/>
      <c r="Y1328" s="162"/>
    </row>
    <row r="1329" spans="2:25" x14ac:dyDescent="0.25">
      <c r="B1329" s="162"/>
      <c r="C1329" s="162"/>
      <c r="D1329" s="162"/>
      <c r="E1329" s="162"/>
      <c r="F1329" s="162"/>
      <c r="G1329" s="162"/>
      <c r="H1329" s="162"/>
      <c r="I1329" s="162"/>
      <c r="J1329" s="162"/>
      <c r="K1329" s="162"/>
      <c r="L1329" s="162"/>
      <c r="M1329" s="162"/>
      <c r="N1329" s="162"/>
      <c r="O1329" s="162"/>
      <c r="P1329" s="162"/>
      <c r="Q1329" s="162"/>
      <c r="R1329" s="162"/>
      <c r="S1329" s="162"/>
      <c r="T1329" s="162"/>
      <c r="U1329" s="162"/>
      <c r="V1329" s="162"/>
      <c r="W1329" s="162"/>
      <c r="X1329" s="162"/>
      <c r="Y1329" s="162"/>
    </row>
    <row r="1330" spans="2:25" x14ac:dyDescent="0.25">
      <c r="B1330" s="162"/>
      <c r="C1330" s="162"/>
      <c r="D1330" s="162"/>
      <c r="E1330" s="162"/>
      <c r="F1330" s="162"/>
      <c r="G1330" s="162"/>
      <c r="H1330" s="162"/>
      <c r="I1330" s="162"/>
      <c r="J1330" s="162"/>
      <c r="K1330" s="162"/>
      <c r="L1330" s="162"/>
      <c r="M1330" s="162"/>
      <c r="N1330" s="162"/>
      <c r="O1330" s="162"/>
      <c r="P1330" s="162"/>
      <c r="Q1330" s="162"/>
      <c r="R1330" s="162"/>
      <c r="S1330" s="162"/>
      <c r="T1330" s="162"/>
      <c r="U1330" s="162"/>
      <c r="V1330" s="162"/>
      <c r="W1330" s="162"/>
      <c r="X1330" s="162"/>
      <c r="Y1330" s="162"/>
    </row>
    <row r="1331" spans="2:25" x14ac:dyDescent="0.25">
      <c r="B1331" s="162"/>
      <c r="C1331" s="162"/>
      <c r="D1331" s="162"/>
      <c r="E1331" s="162"/>
      <c r="F1331" s="162"/>
      <c r="G1331" s="162"/>
      <c r="H1331" s="162"/>
      <c r="I1331" s="162"/>
      <c r="J1331" s="162"/>
      <c r="K1331" s="162"/>
      <c r="L1331" s="162"/>
      <c r="M1331" s="162"/>
      <c r="N1331" s="162"/>
      <c r="O1331" s="162"/>
      <c r="P1331" s="162"/>
      <c r="Q1331" s="162"/>
      <c r="R1331" s="162"/>
      <c r="S1331" s="162"/>
      <c r="T1331" s="162"/>
      <c r="U1331" s="162"/>
      <c r="V1331" s="162"/>
      <c r="W1331" s="162"/>
      <c r="X1331" s="162"/>
      <c r="Y1331" s="162"/>
    </row>
    <row r="1332" spans="2:25" x14ac:dyDescent="0.25">
      <c r="B1332" s="162"/>
      <c r="C1332" s="162"/>
      <c r="D1332" s="162"/>
      <c r="E1332" s="162"/>
      <c r="F1332" s="162"/>
      <c r="G1332" s="162"/>
      <c r="H1332" s="162"/>
      <c r="I1332" s="162"/>
      <c r="J1332" s="162"/>
      <c r="K1332" s="162"/>
      <c r="L1332" s="162"/>
      <c r="M1332" s="162"/>
      <c r="N1332" s="162"/>
      <c r="O1332" s="162"/>
      <c r="P1332" s="162"/>
      <c r="Q1332" s="162"/>
      <c r="R1332" s="162"/>
      <c r="S1332" s="162"/>
      <c r="T1332" s="162"/>
      <c r="U1332" s="162"/>
      <c r="V1332" s="162"/>
      <c r="W1332" s="162"/>
      <c r="X1332" s="162"/>
      <c r="Y1332" s="162"/>
    </row>
    <row r="1333" spans="2:25" x14ac:dyDescent="0.25">
      <c r="B1333" s="162"/>
      <c r="C1333" s="162"/>
      <c r="D1333" s="162"/>
      <c r="E1333" s="162"/>
      <c r="F1333" s="162"/>
      <c r="G1333" s="162"/>
      <c r="H1333" s="162"/>
      <c r="I1333" s="162"/>
      <c r="J1333" s="162"/>
      <c r="K1333" s="162"/>
      <c r="L1333" s="162"/>
      <c r="M1333" s="162"/>
      <c r="N1333" s="162"/>
      <c r="O1333" s="162"/>
      <c r="P1333" s="162"/>
      <c r="Q1333" s="162"/>
      <c r="R1333" s="162"/>
      <c r="S1333" s="162"/>
      <c r="T1333" s="162"/>
      <c r="U1333" s="162"/>
      <c r="V1333" s="162"/>
      <c r="W1333" s="162"/>
      <c r="X1333" s="162"/>
      <c r="Y1333" s="162"/>
    </row>
    <row r="1334" spans="2:25" x14ac:dyDescent="0.25">
      <c r="B1334" s="162"/>
      <c r="C1334" s="162"/>
      <c r="D1334" s="162"/>
      <c r="E1334" s="162"/>
      <c r="F1334" s="162"/>
      <c r="G1334" s="162"/>
      <c r="H1334" s="162"/>
      <c r="I1334" s="162"/>
      <c r="J1334" s="162"/>
      <c r="K1334" s="162"/>
      <c r="L1334" s="162"/>
      <c r="M1334" s="162"/>
      <c r="N1334" s="162"/>
      <c r="O1334" s="162"/>
      <c r="P1334" s="162"/>
      <c r="Q1334" s="162"/>
      <c r="R1334" s="162"/>
      <c r="S1334" s="162"/>
      <c r="T1334" s="162"/>
      <c r="U1334" s="162"/>
      <c r="V1334" s="162"/>
      <c r="W1334" s="162"/>
      <c r="X1334" s="162"/>
      <c r="Y1334" s="162"/>
    </row>
    <row r="1335" spans="2:25" x14ac:dyDescent="0.25">
      <c r="B1335" s="162"/>
      <c r="C1335" s="162"/>
      <c r="D1335" s="162"/>
      <c r="E1335" s="162"/>
      <c r="F1335" s="162"/>
      <c r="G1335" s="162"/>
      <c r="H1335" s="162"/>
      <c r="I1335" s="162"/>
      <c r="J1335" s="162"/>
      <c r="K1335" s="162"/>
      <c r="L1335" s="162"/>
      <c r="M1335" s="162"/>
      <c r="N1335" s="162"/>
      <c r="O1335" s="162"/>
      <c r="P1335" s="162"/>
      <c r="Q1335" s="162"/>
      <c r="R1335" s="162"/>
      <c r="S1335" s="162"/>
      <c r="T1335" s="162"/>
      <c r="U1335" s="162"/>
      <c r="V1335" s="162"/>
      <c r="W1335" s="162"/>
      <c r="X1335" s="162"/>
      <c r="Y1335" s="162"/>
    </row>
    <row r="1336" spans="2:25" x14ac:dyDescent="0.25">
      <c r="B1336" s="162"/>
      <c r="C1336" s="162"/>
      <c r="D1336" s="162"/>
      <c r="E1336" s="162"/>
      <c r="F1336" s="162"/>
      <c r="G1336" s="162"/>
      <c r="H1336" s="162"/>
      <c r="I1336" s="162"/>
      <c r="J1336" s="162"/>
      <c r="K1336" s="162"/>
      <c r="L1336" s="162"/>
      <c r="M1336" s="162"/>
      <c r="N1336" s="162"/>
      <c r="O1336" s="162"/>
      <c r="P1336" s="162"/>
      <c r="Q1336" s="162"/>
      <c r="R1336" s="162"/>
      <c r="S1336" s="162"/>
      <c r="T1336" s="162"/>
      <c r="U1336" s="162"/>
      <c r="V1336" s="162"/>
      <c r="W1336" s="162"/>
      <c r="X1336" s="162"/>
      <c r="Y1336" s="162"/>
    </row>
    <row r="1337" spans="2:25" x14ac:dyDescent="0.25">
      <c r="B1337" s="162"/>
      <c r="C1337" s="162"/>
      <c r="D1337" s="162"/>
      <c r="E1337" s="162"/>
      <c r="F1337" s="162"/>
      <c r="G1337" s="162"/>
      <c r="H1337" s="162"/>
      <c r="I1337" s="162"/>
      <c r="J1337" s="162"/>
      <c r="K1337" s="162"/>
      <c r="L1337" s="162"/>
      <c r="M1337" s="162"/>
      <c r="N1337" s="162"/>
      <c r="O1337" s="162"/>
      <c r="P1337" s="162"/>
      <c r="Q1337" s="162"/>
      <c r="R1337" s="162"/>
      <c r="S1337" s="162"/>
      <c r="T1337" s="162"/>
      <c r="U1337" s="162"/>
      <c r="V1337" s="162"/>
      <c r="W1337" s="162"/>
      <c r="X1337" s="162"/>
      <c r="Y1337" s="162"/>
    </row>
    <row r="1338" spans="2:25" x14ac:dyDescent="0.25">
      <c r="B1338" s="162"/>
      <c r="C1338" s="162"/>
      <c r="D1338" s="162"/>
      <c r="E1338" s="162"/>
      <c r="F1338" s="162"/>
      <c r="G1338" s="162"/>
      <c r="H1338" s="162"/>
      <c r="I1338" s="162"/>
      <c r="J1338" s="162"/>
      <c r="K1338" s="162"/>
      <c r="L1338" s="162"/>
      <c r="M1338" s="162"/>
      <c r="N1338" s="162"/>
      <c r="O1338" s="162"/>
      <c r="P1338" s="162"/>
      <c r="Q1338" s="162"/>
      <c r="R1338" s="162"/>
      <c r="S1338" s="162"/>
      <c r="T1338" s="162"/>
      <c r="U1338" s="162"/>
      <c r="V1338" s="162"/>
      <c r="W1338" s="162"/>
      <c r="X1338" s="162"/>
      <c r="Y1338" s="162"/>
    </row>
    <row r="1339" spans="2:25" x14ac:dyDescent="0.25">
      <c r="B1339" s="162"/>
      <c r="C1339" s="162"/>
      <c r="D1339" s="162"/>
      <c r="E1339" s="162"/>
      <c r="F1339" s="162"/>
      <c r="G1339" s="162"/>
      <c r="H1339" s="162"/>
      <c r="I1339" s="162"/>
      <c r="J1339" s="162"/>
      <c r="K1339" s="162"/>
      <c r="L1339" s="162"/>
      <c r="M1339" s="162"/>
      <c r="N1339" s="162"/>
      <c r="O1339" s="162"/>
      <c r="P1339" s="162"/>
      <c r="Q1339" s="162"/>
      <c r="R1339" s="162"/>
      <c r="S1339" s="162"/>
      <c r="T1339" s="162"/>
      <c r="U1339" s="162"/>
      <c r="V1339" s="162"/>
      <c r="W1339" s="162"/>
      <c r="X1339" s="162"/>
      <c r="Y1339" s="162"/>
    </row>
    <row r="1340" spans="2:25" x14ac:dyDescent="0.25">
      <c r="B1340" s="162"/>
      <c r="C1340" s="162"/>
      <c r="D1340" s="162"/>
      <c r="E1340" s="162"/>
      <c r="F1340" s="162"/>
      <c r="G1340" s="162"/>
      <c r="H1340" s="162"/>
      <c r="I1340" s="162"/>
      <c r="J1340" s="162"/>
      <c r="K1340" s="162"/>
      <c r="L1340" s="162"/>
      <c r="M1340" s="162"/>
      <c r="N1340" s="162"/>
      <c r="O1340" s="162"/>
      <c r="P1340" s="162"/>
      <c r="Q1340" s="162"/>
      <c r="R1340" s="162"/>
      <c r="S1340" s="162"/>
      <c r="T1340" s="162"/>
      <c r="U1340" s="162"/>
      <c r="V1340" s="162"/>
      <c r="W1340" s="162"/>
      <c r="X1340" s="162"/>
      <c r="Y1340" s="162"/>
    </row>
    <row r="1341" spans="2:25" x14ac:dyDescent="0.25">
      <c r="B1341" s="162"/>
      <c r="C1341" s="162"/>
      <c r="D1341" s="162"/>
      <c r="E1341" s="162"/>
      <c r="F1341" s="162"/>
      <c r="G1341" s="162"/>
      <c r="H1341" s="162"/>
      <c r="I1341" s="162"/>
      <c r="J1341" s="162"/>
      <c r="K1341" s="162"/>
      <c r="L1341" s="162"/>
      <c r="M1341" s="162"/>
      <c r="N1341" s="162"/>
      <c r="O1341" s="162"/>
      <c r="P1341" s="162"/>
      <c r="Q1341" s="162"/>
      <c r="R1341" s="162"/>
      <c r="S1341" s="162"/>
      <c r="T1341" s="162"/>
      <c r="U1341" s="162"/>
      <c r="V1341" s="162"/>
      <c r="W1341" s="162"/>
      <c r="X1341" s="162"/>
      <c r="Y1341" s="162"/>
    </row>
    <row r="1342" spans="2:25" x14ac:dyDescent="0.25">
      <c r="B1342" s="162"/>
      <c r="C1342" s="162"/>
      <c r="D1342" s="162"/>
      <c r="E1342" s="162"/>
      <c r="F1342" s="162"/>
      <c r="G1342" s="162"/>
      <c r="H1342" s="162"/>
      <c r="I1342" s="162"/>
      <c r="J1342" s="162"/>
      <c r="K1342" s="162"/>
      <c r="L1342" s="162"/>
      <c r="M1342" s="162"/>
      <c r="N1342" s="162"/>
      <c r="O1342" s="162"/>
      <c r="P1342" s="162"/>
      <c r="Q1342" s="162"/>
      <c r="R1342" s="162"/>
      <c r="S1342" s="162"/>
      <c r="T1342" s="162"/>
      <c r="U1342" s="162"/>
      <c r="V1342" s="162"/>
      <c r="W1342" s="162"/>
      <c r="X1342" s="162"/>
      <c r="Y1342" s="162"/>
    </row>
    <row r="1343" spans="2:25" x14ac:dyDescent="0.25">
      <c r="B1343" s="162"/>
      <c r="C1343" s="162"/>
      <c r="D1343" s="162"/>
      <c r="E1343" s="162"/>
      <c r="F1343" s="162"/>
      <c r="G1343" s="162"/>
      <c r="H1343" s="162"/>
      <c r="I1343" s="162"/>
      <c r="J1343" s="162"/>
      <c r="K1343" s="162"/>
      <c r="L1343" s="162"/>
      <c r="M1343" s="162"/>
      <c r="N1343" s="162"/>
      <c r="O1343" s="162"/>
      <c r="P1343" s="162"/>
      <c r="Q1343" s="162"/>
      <c r="R1343" s="162"/>
      <c r="S1343" s="162"/>
      <c r="T1343" s="162"/>
      <c r="U1343" s="162"/>
      <c r="V1343" s="162"/>
      <c r="W1343" s="162"/>
      <c r="X1343" s="162"/>
      <c r="Y1343" s="162"/>
    </row>
    <row r="1344" spans="2:25" x14ac:dyDescent="0.25">
      <c r="B1344" s="162"/>
      <c r="C1344" s="162"/>
      <c r="D1344" s="162"/>
      <c r="E1344" s="162"/>
      <c r="F1344" s="162"/>
      <c r="G1344" s="162"/>
      <c r="H1344" s="162"/>
      <c r="I1344" s="162"/>
      <c r="J1344" s="162"/>
      <c r="K1344" s="162"/>
      <c r="L1344" s="162"/>
      <c r="M1344" s="162"/>
      <c r="N1344" s="162"/>
      <c r="O1344" s="162"/>
      <c r="P1344" s="162"/>
      <c r="Q1344" s="162"/>
      <c r="R1344" s="162"/>
      <c r="S1344" s="162"/>
      <c r="T1344" s="162"/>
      <c r="U1344" s="162"/>
      <c r="V1344" s="162"/>
      <c r="W1344" s="162"/>
      <c r="X1344" s="162"/>
      <c r="Y1344" s="162"/>
    </row>
    <row r="1345" spans="2:25" x14ac:dyDescent="0.25">
      <c r="B1345" s="162"/>
      <c r="C1345" s="162"/>
      <c r="D1345" s="162"/>
      <c r="E1345" s="162"/>
      <c r="F1345" s="162"/>
      <c r="G1345" s="162"/>
      <c r="H1345" s="162"/>
      <c r="I1345" s="162"/>
      <c r="J1345" s="162"/>
      <c r="K1345" s="162"/>
      <c r="L1345" s="162"/>
      <c r="M1345" s="162"/>
      <c r="N1345" s="162"/>
      <c r="O1345" s="162"/>
      <c r="P1345" s="162"/>
      <c r="Q1345" s="162"/>
      <c r="R1345" s="162"/>
      <c r="S1345" s="162"/>
      <c r="T1345" s="162"/>
      <c r="U1345" s="162"/>
      <c r="V1345" s="162"/>
      <c r="W1345" s="162"/>
      <c r="X1345" s="162"/>
      <c r="Y1345" s="162"/>
    </row>
    <row r="1346" spans="2:25" x14ac:dyDescent="0.25">
      <c r="B1346" s="162"/>
      <c r="C1346" s="162"/>
      <c r="D1346" s="162"/>
      <c r="E1346" s="162"/>
      <c r="F1346" s="162"/>
      <c r="G1346" s="162"/>
      <c r="H1346" s="162"/>
      <c r="I1346" s="162"/>
      <c r="J1346" s="162"/>
      <c r="K1346" s="162"/>
      <c r="L1346" s="162"/>
      <c r="M1346" s="162"/>
      <c r="N1346" s="162"/>
      <c r="O1346" s="162"/>
      <c r="P1346" s="162"/>
      <c r="Q1346" s="162"/>
      <c r="R1346" s="162"/>
      <c r="S1346" s="162"/>
      <c r="T1346" s="162"/>
      <c r="U1346" s="162"/>
      <c r="V1346" s="162"/>
      <c r="W1346" s="162"/>
      <c r="X1346" s="162"/>
      <c r="Y1346" s="162"/>
    </row>
    <row r="1347" spans="2:25" x14ac:dyDescent="0.25">
      <c r="B1347" s="162"/>
      <c r="C1347" s="162"/>
      <c r="D1347" s="162"/>
      <c r="E1347" s="162"/>
      <c r="F1347" s="162"/>
      <c r="G1347" s="162"/>
      <c r="H1347" s="162"/>
      <c r="I1347" s="162"/>
      <c r="J1347" s="162"/>
      <c r="K1347" s="162"/>
      <c r="L1347" s="162"/>
      <c r="M1347" s="162"/>
      <c r="N1347" s="162"/>
      <c r="O1347" s="162"/>
      <c r="P1347" s="162"/>
      <c r="Q1347" s="162"/>
      <c r="R1347" s="162"/>
      <c r="S1347" s="162"/>
      <c r="T1347" s="162"/>
      <c r="U1347" s="162"/>
      <c r="V1347" s="162"/>
      <c r="W1347" s="162"/>
      <c r="X1347" s="162"/>
      <c r="Y1347" s="162"/>
    </row>
    <row r="1348" spans="2:25" x14ac:dyDescent="0.25">
      <c r="B1348" s="162"/>
      <c r="C1348" s="162"/>
      <c r="D1348" s="162"/>
      <c r="E1348" s="162"/>
      <c r="F1348" s="162"/>
      <c r="G1348" s="162"/>
      <c r="H1348" s="162"/>
      <c r="I1348" s="162"/>
      <c r="J1348" s="162"/>
      <c r="K1348" s="162"/>
      <c r="L1348" s="162"/>
      <c r="M1348" s="162"/>
      <c r="N1348" s="162"/>
      <c r="O1348" s="162"/>
      <c r="P1348" s="162"/>
      <c r="Q1348" s="162"/>
      <c r="R1348" s="162"/>
      <c r="S1348" s="162"/>
      <c r="T1348" s="162"/>
      <c r="U1348" s="162"/>
      <c r="V1348" s="162"/>
      <c r="W1348" s="162"/>
      <c r="X1348" s="162"/>
      <c r="Y1348" s="162"/>
    </row>
    <row r="1349" spans="2:25" x14ac:dyDescent="0.25">
      <c r="B1349" s="162"/>
      <c r="C1349" s="162"/>
      <c r="D1349" s="162"/>
      <c r="E1349" s="162"/>
      <c r="F1349" s="162"/>
      <c r="G1349" s="162"/>
      <c r="H1349" s="162"/>
      <c r="I1349" s="162"/>
      <c r="J1349" s="162"/>
      <c r="K1349" s="162"/>
      <c r="L1349" s="162"/>
      <c r="M1349" s="162"/>
      <c r="N1349" s="162"/>
      <c r="O1349" s="162"/>
      <c r="P1349" s="162"/>
      <c r="Q1349" s="162"/>
      <c r="R1349" s="162"/>
      <c r="S1349" s="162"/>
      <c r="T1349" s="162"/>
      <c r="U1349" s="162"/>
      <c r="V1349" s="162"/>
      <c r="W1349" s="162"/>
      <c r="X1349" s="162"/>
      <c r="Y1349" s="162"/>
    </row>
    <row r="1350" spans="2:25" x14ac:dyDescent="0.25">
      <c r="B1350" s="162"/>
      <c r="C1350" s="162"/>
      <c r="D1350" s="162"/>
      <c r="E1350" s="162"/>
      <c r="F1350" s="162"/>
      <c r="G1350" s="162"/>
      <c r="H1350" s="162"/>
      <c r="I1350" s="162"/>
      <c r="J1350" s="162"/>
      <c r="K1350" s="162"/>
      <c r="L1350" s="162"/>
      <c r="M1350" s="162"/>
      <c r="N1350" s="162"/>
      <c r="O1350" s="162"/>
      <c r="P1350" s="162"/>
      <c r="Q1350" s="162"/>
      <c r="R1350" s="162"/>
      <c r="S1350" s="162"/>
      <c r="T1350" s="162"/>
      <c r="U1350" s="162"/>
      <c r="V1350" s="162"/>
      <c r="W1350" s="162"/>
      <c r="X1350" s="162"/>
      <c r="Y1350" s="162"/>
    </row>
    <row r="1351" spans="2:25" x14ac:dyDescent="0.25">
      <c r="B1351" s="162"/>
      <c r="C1351" s="162"/>
      <c r="D1351" s="162"/>
      <c r="E1351" s="162"/>
      <c r="F1351" s="162"/>
      <c r="G1351" s="162"/>
      <c r="H1351" s="162"/>
      <c r="I1351" s="162"/>
      <c r="J1351" s="162"/>
      <c r="K1351" s="162"/>
      <c r="L1351" s="162"/>
      <c r="M1351" s="162"/>
      <c r="N1351" s="162"/>
      <c r="O1351" s="162"/>
      <c r="P1351" s="162"/>
      <c r="Q1351" s="162"/>
      <c r="R1351" s="162"/>
      <c r="S1351" s="162"/>
      <c r="T1351" s="162"/>
      <c r="U1351" s="162"/>
      <c r="V1351" s="162"/>
      <c r="W1351" s="162"/>
      <c r="X1351" s="162"/>
      <c r="Y1351" s="162"/>
    </row>
    <row r="1352" spans="2:25" x14ac:dyDescent="0.25">
      <c r="B1352" s="162"/>
      <c r="C1352" s="162"/>
      <c r="D1352" s="162"/>
      <c r="E1352" s="162"/>
      <c r="F1352" s="162"/>
      <c r="G1352" s="162"/>
      <c r="H1352" s="162"/>
      <c r="I1352" s="162"/>
      <c r="J1352" s="162"/>
      <c r="K1352" s="162"/>
      <c r="L1352" s="162"/>
      <c r="M1352" s="162"/>
      <c r="N1352" s="162"/>
      <c r="O1352" s="162"/>
      <c r="P1352" s="162"/>
      <c r="Q1352" s="162"/>
      <c r="R1352" s="162"/>
      <c r="S1352" s="162"/>
      <c r="T1352" s="162"/>
      <c r="U1352" s="162"/>
      <c r="V1352" s="162"/>
      <c r="W1352" s="162"/>
      <c r="X1352" s="162"/>
      <c r="Y1352" s="162"/>
    </row>
    <row r="1353" spans="2:25" x14ac:dyDescent="0.25">
      <c r="B1353" s="162"/>
      <c r="C1353" s="162"/>
      <c r="D1353" s="162"/>
      <c r="E1353" s="162"/>
      <c r="F1353" s="162"/>
      <c r="G1353" s="162"/>
      <c r="H1353" s="162"/>
      <c r="I1353" s="162"/>
      <c r="J1353" s="162"/>
      <c r="K1353" s="162"/>
      <c r="L1353" s="162"/>
      <c r="M1353" s="162"/>
      <c r="N1353" s="162"/>
      <c r="O1353" s="162"/>
      <c r="P1353" s="162"/>
      <c r="Q1353" s="162"/>
      <c r="R1353" s="162"/>
      <c r="S1353" s="162"/>
      <c r="T1353" s="162"/>
      <c r="U1353" s="162"/>
      <c r="V1353" s="162"/>
      <c r="W1353" s="162"/>
      <c r="X1353" s="162"/>
      <c r="Y1353" s="162"/>
    </row>
    <row r="1354" spans="2:25" x14ac:dyDescent="0.25">
      <c r="B1354" s="162"/>
      <c r="C1354" s="162"/>
      <c r="D1354" s="162"/>
      <c r="E1354" s="162"/>
      <c r="F1354" s="162"/>
      <c r="G1354" s="162"/>
      <c r="H1354" s="162"/>
      <c r="I1354" s="162"/>
      <c r="J1354" s="162"/>
      <c r="K1354" s="162"/>
      <c r="L1354" s="162"/>
      <c r="M1354" s="162"/>
      <c r="N1354" s="162"/>
      <c r="O1354" s="162"/>
      <c r="P1354" s="162"/>
      <c r="Q1354" s="162"/>
      <c r="R1354" s="162"/>
      <c r="S1354" s="162"/>
      <c r="T1354" s="162"/>
      <c r="U1354" s="162"/>
      <c r="V1354" s="162"/>
      <c r="W1354" s="162"/>
      <c r="X1354" s="162"/>
      <c r="Y1354" s="162"/>
    </row>
    <row r="1355" spans="2:25" x14ac:dyDescent="0.25">
      <c r="B1355" s="162"/>
      <c r="C1355" s="162"/>
      <c r="D1355" s="162"/>
      <c r="E1355" s="162"/>
      <c r="F1355" s="162"/>
      <c r="G1355" s="162"/>
      <c r="H1355" s="162"/>
      <c r="I1355" s="162"/>
      <c r="J1355" s="162"/>
      <c r="K1355" s="162"/>
      <c r="L1355" s="162"/>
      <c r="M1355" s="162"/>
      <c r="N1355" s="162"/>
      <c r="O1355" s="162"/>
      <c r="P1355" s="162"/>
      <c r="Q1355" s="162"/>
      <c r="R1355" s="162"/>
      <c r="S1355" s="162"/>
      <c r="T1355" s="162"/>
      <c r="U1355" s="162"/>
      <c r="V1355" s="162"/>
      <c r="W1355" s="162"/>
      <c r="X1355" s="162"/>
      <c r="Y1355" s="162"/>
    </row>
    <row r="1356" spans="2:25" x14ac:dyDescent="0.25">
      <c r="B1356" s="162"/>
      <c r="C1356" s="162"/>
      <c r="D1356" s="162"/>
      <c r="E1356" s="162"/>
      <c r="F1356" s="162"/>
      <c r="G1356" s="162"/>
      <c r="H1356" s="162"/>
      <c r="I1356" s="162"/>
      <c r="J1356" s="162"/>
      <c r="K1356" s="162"/>
      <c r="L1356" s="162"/>
      <c r="M1356" s="162"/>
      <c r="N1356" s="162"/>
      <c r="O1356" s="162"/>
      <c r="P1356" s="162"/>
      <c r="Q1356" s="162"/>
      <c r="R1356" s="162"/>
      <c r="S1356" s="162"/>
      <c r="T1356" s="162"/>
      <c r="U1356" s="162"/>
      <c r="V1356" s="162"/>
      <c r="W1356" s="162"/>
      <c r="X1356" s="162"/>
      <c r="Y1356" s="162"/>
    </row>
    <row r="1357" spans="2:25" x14ac:dyDescent="0.25">
      <c r="B1357" s="162"/>
      <c r="C1357" s="162"/>
      <c r="D1357" s="162"/>
      <c r="E1357" s="162"/>
      <c r="F1357" s="162"/>
      <c r="G1357" s="162"/>
      <c r="H1357" s="162"/>
      <c r="I1357" s="162"/>
      <c r="J1357" s="162"/>
      <c r="K1357" s="162"/>
      <c r="L1357" s="162"/>
      <c r="M1357" s="162"/>
      <c r="N1357" s="162"/>
      <c r="O1357" s="162"/>
      <c r="P1357" s="162"/>
      <c r="Q1357" s="162"/>
      <c r="R1357" s="162"/>
      <c r="S1357" s="162"/>
      <c r="T1357" s="162"/>
      <c r="U1357" s="162"/>
      <c r="V1357" s="162"/>
      <c r="W1357" s="162"/>
      <c r="X1357" s="162"/>
      <c r="Y1357" s="162"/>
    </row>
    <row r="1358" spans="2:25" x14ac:dyDescent="0.25">
      <c r="B1358" s="162"/>
      <c r="C1358" s="162"/>
      <c r="D1358" s="162"/>
      <c r="E1358" s="162"/>
      <c r="F1358" s="162"/>
      <c r="G1358" s="162"/>
      <c r="H1358" s="162"/>
      <c r="I1358" s="162"/>
      <c r="J1358" s="162"/>
      <c r="K1358" s="162"/>
      <c r="L1358" s="162"/>
      <c r="M1358" s="162"/>
      <c r="N1358" s="162"/>
      <c r="O1358" s="162"/>
      <c r="P1358" s="162"/>
      <c r="Q1358" s="162"/>
      <c r="R1358" s="162"/>
      <c r="S1358" s="162"/>
      <c r="T1358" s="162"/>
      <c r="U1358" s="162"/>
      <c r="V1358" s="162"/>
      <c r="W1358" s="162"/>
      <c r="X1358" s="162"/>
      <c r="Y1358" s="162"/>
    </row>
    <row r="1359" spans="2:25" x14ac:dyDescent="0.25">
      <c r="B1359" s="162"/>
      <c r="C1359" s="162"/>
      <c r="D1359" s="162"/>
      <c r="E1359" s="162"/>
      <c r="F1359" s="162"/>
      <c r="G1359" s="162"/>
      <c r="H1359" s="162"/>
      <c r="I1359" s="162"/>
      <c r="J1359" s="162"/>
      <c r="K1359" s="162"/>
      <c r="L1359" s="162"/>
      <c r="M1359" s="162"/>
      <c r="N1359" s="162"/>
      <c r="O1359" s="162"/>
      <c r="P1359" s="162"/>
      <c r="Q1359" s="162"/>
      <c r="R1359" s="162"/>
      <c r="S1359" s="162"/>
      <c r="T1359" s="162"/>
      <c r="U1359" s="162"/>
      <c r="V1359" s="162"/>
      <c r="W1359" s="162"/>
      <c r="X1359" s="162"/>
      <c r="Y1359" s="162"/>
    </row>
    <row r="1360" spans="2:25" x14ac:dyDescent="0.25">
      <c r="B1360" s="162"/>
      <c r="C1360" s="162"/>
      <c r="D1360" s="162"/>
      <c r="E1360" s="162"/>
      <c r="F1360" s="162"/>
      <c r="G1360" s="162"/>
      <c r="H1360" s="162"/>
      <c r="I1360" s="162"/>
      <c r="J1360" s="162"/>
      <c r="K1360" s="162"/>
      <c r="L1360" s="162"/>
      <c r="M1360" s="162"/>
      <c r="N1360" s="162"/>
      <c r="O1360" s="162"/>
      <c r="P1360" s="162"/>
      <c r="Q1360" s="162"/>
      <c r="R1360" s="162"/>
      <c r="S1360" s="162"/>
      <c r="T1360" s="162"/>
      <c r="U1360" s="162"/>
      <c r="V1360" s="162"/>
      <c r="W1360" s="162"/>
      <c r="X1360" s="162"/>
      <c r="Y1360" s="162"/>
    </row>
    <row r="1361" spans="2:25" x14ac:dyDescent="0.25">
      <c r="B1361" s="162"/>
      <c r="C1361" s="162"/>
      <c r="D1361" s="162"/>
      <c r="E1361" s="162"/>
      <c r="F1361" s="162"/>
      <c r="G1361" s="162"/>
      <c r="H1361" s="162"/>
      <c r="I1361" s="162"/>
      <c r="J1361" s="162"/>
      <c r="K1361" s="162"/>
      <c r="L1361" s="162"/>
      <c r="M1361" s="162"/>
      <c r="N1361" s="162"/>
      <c r="O1361" s="162"/>
      <c r="P1361" s="162"/>
      <c r="Q1361" s="162"/>
      <c r="R1361" s="162"/>
      <c r="S1361" s="162"/>
      <c r="T1361" s="162"/>
      <c r="U1361" s="162"/>
      <c r="V1361" s="162"/>
      <c r="W1361" s="162"/>
      <c r="X1361" s="162"/>
      <c r="Y1361" s="162"/>
    </row>
    <row r="1362" spans="2:25" x14ac:dyDescent="0.25">
      <c r="B1362" s="162"/>
      <c r="C1362" s="162"/>
      <c r="D1362" s="162"/>
      <c r="E1362" s="162"/>
      <c r="F1362" s="162"/>
      <c r="G1362" s="162"/>
      <c r="H1362" s="162"/>
      <c r="I1362" s="162"/>
      <c r="J1362" s="162"/>
      <c r="K1362" s="162"/>
      <c r="L1362" s="162"/>
      <c r="M1362" s="162"/>
      <c r="N1362" s="162"/>
      <c r="O1362" s="162"/>
      <c r="P1362" s="162"/>
      <c r="Q1362" s="162"/>
      <c r="R1362" s="162"/>
      <c r="S1362" s="162"/>
      <c r="T1362" s="162"/>
      <c r="U1362" s="162"/>
      <c r="V1362" s="162"/>
      <c r="W1362" s="162"/>
      <c r="X1362" s="162"/>
      <c r="Y1362" s="162"/>
    </row>
    <row r="1363" spans="2:25" x14ac:dyDescent="0.25">
      <c r="B1363" s="162"/>
      <c r="C1363" s="162"/>
      <c r="D1363" s="162"/>
      <c r="E1363" s="162"/>
      <c r="F1363" s="162"/>
      <c r="G1363" s="162"/>
      <c r="H1363" s="162"/>
      <c r="I1363" s="162"/>
      <c r="J1363" s="162"/>
      <c r="K1363" s="162"/>
      <c r="L1363" s="162"/>
      <c r="M1363" s="162"/>
      <c r="N1363" s="162"/>
      <c r="O1363" s="162"/>
      <c r="P1363" s="162"/>
      <c r="Q1363" s="162"/>
      <c r="R1363" s="162"/>
      <c r="S1363" s="162"/>
      <c r="T1363" s="162"/>
      <c r="U1363" s="162"/>
      <c r="V1363" s="162"/>
      <c r="W1363" s="162"/>
      <c r="X1363" s="162"/>
      <c r="Y1363" s="162"/>
    </row>
    <row r="1364" spans="2:25" x14ac:dyDescent="0.25">
      <c r="B1364" s="162"/>
      <c r="C1364" s="162"/>
      <c r="D1364" s="162"/>
      <c r="E1364" s="162"/>
      <c r="F1364" s="162"/>
      <c r="G1364" s="162"/>
      <c r="H1364" s="162"/>
      <c r="I1364" s="162"/>
      <c r="J1364" s="162"/>
      <c r="K1364" s="162"/>
      <c r="L1364" s="162"/>
      <c r="M1364" s="162"/>
      <c r="N1364" s="162"/>
      <c r="O1364" s="162"/>
      <c r="P1364" s="162"/>
      <c r="Q1364" s="162"/>
      <c r="R1364" s="162"/>
      <c r="S1364" s="162"/>
      <c r="T1364" s="162"/>
      <c r="U1364" s="162"/>
      <c r="V1364" s="162"/>
      <c r="W1364" s="162"/>
      <c r="X1364" s="162"/>
      <c r="Y1364" s="162"/>
    </row>
    <row r="1365" spans="2:25" x14ac:dyDescent="0.25">
      <c r="B1365" s="162"/>
      <c r="C1365" s="162"/>
      <c r="D1365" s="162"/>
      <c r="E1365" s="162"/>
      <c r="F1365" s="162"/>
      <c r="G1365" s="162"/>
      <c r="H1365" s="162"/>
      <c r="I1365" s="162"/>
      <c r="J1365" s="162"/>
      <c r="K1365" s="162"/>
      <c r="L1365" s="162"/>
      <c r="M1365" s="162"/>
      <c r="N1365" s="162"/>
      <c r="O1365" s="162"/>
      <c r="P1365" s="162"/>
      <c r="Q1365" s="162"/>
      <c r="R1365" s="162"/>
      <c r="S1365" s="162"/>
      <c r="T1365" s="162"/>
      <c r="U1365" s="162"/>
      <c r="V1365" s="162"/>
      <c r="W1365" s="162"/>
      <c r="X1365" s="162"/>
      <c r="Y1365" s="162"/>
    </row>
    <row r="1366" spans="2:25" x14ac:dyDescent="0.25">
      <c r="B1366" s="162"/>
      <c r="C1366" s="162"/>
      <c r="D1366" s="162"/>
      <c r="E1366" s="162"/>
      <c r="F1366" s="162"/>
      <c r="G1366" s="162"/>
      <c r="H1366" s="162"/>
      <c r="I1366" s="162"/>
      <c r="J1366" s="162"/>
      <c r="K1366" s="162"/>
      <c r="L1366" s="162"/>
      <c r="M1366" s="162"/>
      <c r="N1366" s="162"/>
      <c r="O1366" s="162"/>
      <c r="P1366" s="162"/>
      <c r="Q1366" s="162"/>
      <c r="R1366" s="162"/>
      <c r="S1366" s="162"/>
      <c r="T1366" s="162"/>
      <c r="U1366" s="162"/>
      <c r="V1366" s="162"/>
      <c r="W1366" s="162"/>
      <c r="X1366" s="162"/>
      <c r="Y1366" s="162"/>
    </row>
    <row r="1367" spans="2:25" x14ac:dyDescent="0.25">
      <c r="B1367" s="162"/>
      <c r="C1367" s="162"/>
      <c r="D1367" s="162"/>
      <c r="E1367" s="162"/>
      <c r="F1367" s="162"/>
      <c r="G1367" s="162"/>
      <c r="H1367" s="162"/>
      <c r="I1367" s="162"/>
      <c r="J1367" s="162"/>
      <c r="K1367" s="162"/>
      <c r="L1367" s="162"/>
      <c r="M1367" s="162"/>
      <c r="N1367" s="162"/>
      <c r="O1367" s="162"/>
      <c r="P1367" s="162"/>
      <c r="Q1367" s="162"/>
      <c r="R1367" s="162"/>
      <c r="S1367" s="162"/>
      <c r="T1367" s="162"/>
      <c r="U1367" s="162"/>
      <c r="V1367" s="162"/>
      <c r="W1367" s="162"/>
      <c r="X1367" s="162"/>
      <c r="Y1367" s="162"/>
    </row>
    <row r="1368" spans="2:25" x14ac:dyDescent="0.25">
      <c r="B1368" s="162"/>
      <c r="C1368" s="162"/>
      <c r="D1368" s="162"/>
      <c r="E1368" s="162"/>
      <c r="F1368" s="162"/>
      <c r="G1368" s="162"/>
      <c r="H1368" s="162"/>
      <c r="I1368" s="162"/>
      <c r="J1368" s="162"/>
      <c r="K1368" s="162"/>
      <c r="L1368" s="162"/>
      <c r="M1368" s="162"/>
      <c r="N1368" s="162"/>
      <c r="O1368" s="162"/>
      <c r="P1368" s="162"/>
      <c r="Q1368" s="162"/>
      <c r="R1368" s="162"/>
      <c r="S1368" s="162"/>
      <c r="T1368" s="162"/>
      <c r="U1368" s="162"/>
      <c r="V1368" s="162"/>
      <c r="W1368" s="162"/>
      <c r="X1368" s="162"/>
      <c r="Y1368" s="162"/>
    </row>
    <row r="1369" spans="2:25" x14ac:dyDescent="0.25">
      <c r="B1369" s="162"/>
      <c r="C1369" s="162"/>
      <c r="D1369" s="162"/>
      <c r="E1369" s="162"/>
      <c r="F1369" s="162"/>
      <c r="G1369" s="162"/>
      <c r="H1369" s="162"/>
      <c r="I1369" s="162"/>
      <c r="J1369" s="162"/>
      <c r="K1369" s="162"/>
      <c r="L1369" s="162"/>
      <c r="M1369" s="162"/>
      <c r="N1369" s="162"/>
      <c r="O1369" s="162"/>
      <c r="P1369" s="162"/>
      <c r="Q1369" s="162"/>
      <c r="R1369" s="162"/>
      <c r="S1369" s="162"/>
      <c r="T1369" s="162"/>
      <c r="U1369" s="162"/>
      <c r="V1369" s="162"/>
      <c r="W1369" s="162"/>
      <c r="X1369" s="162"/>
      <c r="Y1369" s="162"/>
    </row>
    <row r="1370" spans="2:25" x14ac:dyDescent="0.25">
      <c r="B1370" s="162"/>
      <c r="C1370" s="162"/>
      <c r="D1370" s="162"/>
      <c r="E1370" s="162"/>
      <c r="F1370" s="162"/>
      <c r="G1370" s="162"/>
      <c r="H1370" s="162"/>
      <c r="I1370" s="162"/>
      <c r="J1370" s="162"/>
      <c r="K1370" s="162"/>
      <c r="L1370" s="162"/>
      <c r="M1370" s="162"/>
      <c r="N1370" s="162"/>
      <c r="O1370" s="162"/>
      <c r="P1370" s="162"/>
      <c r="Q1370" s="162"/>
      <c r="R1370" s="162"/>
      <c r="S1370" s="162"/>
      <c r="T1370" s="162"/>
      <c r="U1370" s="162"/>
      <c r="V1370" s="162"/>
      <c r="W1370" s="162"/>
      <c r="X1370" s="162"/>
      <c r="Y1370" s="162"/>
    </row>
    <row r="1371" spans="2:25" x14ac:dyDescent="0.25">
      <c r="B1371" s="162"/>
      <c r="C1371" s="162"/>
      <c r="D1371" s="162"/>
      <c r="E1371" s="162"/>
      <c r="F1371" s="162"/>
      <c r="G1371" s="162"/>
      <c r="H1371" s="162"/>
      <c r="I1371" s="162"/>
      <c r="J1371" s="162"/>
      <c r="K1371" s="162"/>
      <c r="L1371" s="162"/>
      <c r="M1371" s="162"/>
      <c r="N1371" s="162"/>
      <c r="O1371" s="162"/>
      <c r="P1371" s="162"/>
      <c r="Q1371" s="162"/>
      <c r="R1371" s="162"/>
      <c r="S1371" s="162"/>
      <c r="T1371" s="162"/>
      <c r="U1371" s="162"/>
      <c r="V1371" s="162"/>
      <c r="W1371" s="162"/>
      <c r="X1371" s="162"/>
      <c r="Y1371" s="162"/>
    </row>
    <row r="1372" spans="2:25" x14ac:dyDescent="0.25">
      <c r="B1372" s="162"/>
      <c r="C1372" s="162"/>
      <c r="D1372" s="162"/>
      <c r="E1372" s="162"/>
      <c r="F1372" s="162"/>
      <c r="G1372" s="162"/>
      <c r="H1372" s="162"/>
      <c r="I1372" s="162"/>
      <c r="J1372" s="162"/>
      <c r="K1372" s="162"/>
      <c r="L1372" s="162"/>
      <c r="M1372" s="162"/>
      <c r="N1372" s="162"/>
      <c r="O1372" s="162"/>
      <c r="P1372" s="162"/>
      <c r="Q1372" s="162"/>
      <c r="R1372" s="162"/>
      <c r="S1372" s="162"/>
      <c r="T1372" s="162"/>
      <c r="U1372" s="162"/>
      <c r="V1372" s="162"/>
      <c r="W1372" s="162"/>
      <c r="X1372" s="162"/>
      <c r="Y1372" s="162"/>
    </row>
    <row r="1373" spans="2:25" x14ac:dyDescent="0.25">
      <c r="B1373" s="162"/>
      <c r="C1373" s="162"/>
      <c r="D1373" s="162"/>
      <c r="E1373" s="162"/>
      <c r="F1373" s="162"/>
      <c r="G1373" s="162"/>
      <c r="H1373" s="162"/>
      <c r="I1373" s="162"/>
      <c r="J1373" s="162"/>
      <c r="K1373" s="162"/>
      <c r="L1373" s="162"/>
      <c r="M1373" s="162"/>
      <c r="N1373" s="162"/>
      <c r="O1373" s="162"/>
      <c r="P1373" s="162"/>
      <c r="Q1373" s="162"/>
      <c r="R1373" s="162"/>
      <c r="S1373" s="162"/>
      <c r="T1373" s="162"/>
      <c r="U1373" s="162"/>
      <c r="V1373" s="162"/>
      <c r="W1373" s="162"/>
      <c r="X1373" s="162"/>
      <c r="Y1373" s="162"/>
    </row>
    <row r="1374" spans="2:25" x14ac:dyDescent="0.25">
      <c r="B1374" s="162"/>
      <c r="C1374" s="162"/>
      <c r="D1374" s="162"/>
      <c r="E1374" s="162"/>
      <c r="F1374" s="162"/>
      <c r="G1374" s="162"/>
      <c r="H1374" s="162"/>
      <c r="I1374" s="162"/>
      <c r="J1374" s="162"/>
      <c r="K1374" s="162"/>
      <c r="L1374" s="162"/>
      <c r="M1374" s="162"/>
      <c r="N1374" s="162"/>
      <c r="O1374" s="162"/>
      <c r="P1374" s="162"/>
      <c r="Q1374" s="162"/>
      <c r="R1374" s="162"/>
      <c r="S1374" s="162"/>
      <c r="T1374" s="162"/>
      <c r="U1374" s="162"/>
      <c r="V1374" s="162"/>
      <c r="W1374" s="162"/>
      <c r="X1374" s="162"/>
      <c r="Y1374" s="162"/>
    </row>
    <row r="1375" spans="2:25" x14ac:dyDescent="0.25">
      <c r="B1375" s="162"/>
      <c r="C1375" s="162"/>
      <c r="D1375" s="162"/>
      <c r="E1375" s="162"/>
      <c r="F1375" s="162"/>
      <c r="G1375" s="162"/>
      <c r="H1375" s="162"/>
      <c r="I1375" s="162"/>
      <c r="J1375" s="162"/>
      <c r="K1375" s="162"/>
      <c r="L1375" s="162"/>
      <c r="M1375" s="162"/>
      <c r="N1375" s="162"/>
      <c r="O1375" s="162"/>
      <c r="P1375" s="162"/>
      <c r="Q1375" s="162"/>
      <c r="R1375" s="162"/>
      <c r="S1375" s="162"/>
      <c r="T1375" s="162"/>
      <c r="U1375" s="162"/>
      <c r="V1375" s="162"/>
      <c r="W1375" s="162"/>
      <c r="X1375" s="162"/>
      <c r="Y1375" s="162"/>
    </row>
    <row r="1376" spans="2:25" x14ac:dyDescent="0.25">
      <c r="B1376" s="162"/>
      <c r="C1376" s="162"/>
      <c r="D1376" s="162"/>
      <c r="E1376" s="162"/>
      <c r="F1376" s="162"/>
      <c r="G1376" s="162"/>
      <c r="H1376" s="162"/>
      <c r="I1376" s="162"/>
      <c r="J1376" s="162"/>
      <c r="K1376" s="162"/>
      <c r="L1376" s="162"/>
      <c r="M1376" s="162"/>
      <c r="N1376" s="162"/>
      <c r="O1376" s="162"/>
      <c r="P1376" s="162"/>
      <c r="Q1376" s="162"/>
      <c r="R1376" s="162"/>
      <c r="S1376" s="162"/>
      <c r="T1376" s="162"/>
      <c r="U1376" s="162"/>
      <c r="V1376" s="162"/>
      <c r="W1376" s="162"/>
      <c r="X1376" s="162"/>
      <c r="Y1376" s="162"/>
    </row>
    <row r="1377" spans="2:25" x14ac:dyDescent="0.25">
      <c r="B1377" s="162"/>
      <c r="C1377" s="162"/>
      <c r="D1377" s="162"/>
      <c r="E1377" s="162"/>
      <c r="F1377" s="162"/>
      <c r="G1377" s="162"/>
      <c r="H1377" s="162"/>
      <c r="I1377" s="162"/>
      <c r="J1377" s="162"/>
      <c r="K1377" s="162"/>
      <c r="L1377" s="162"/>
      <c r="M1377" s="162"/>
      <c r="N1377" s="162"/>
      <c r="O1377" s="162"/>
      <c r="P1377" s="162"/>
      <c r="Q1377" s="162"/>
      <c r="R1377" s="162"/>
      <c r="S1377" s="162"/>
      <c r="T1377" s="162"/>
      <c r="U1377" s="162"/>
      <c r="V1377" s="162"/>
      <c r="W1377" s="162"/>
      <c r="X1377" s="162"/>
      <c r="Y1377" s="162"/>
    </row>
    <row r="1378" spans="2:25" x14ac:dyDescent="0.25">
      <c r="B1378" s="162"/>
      <c r="C1378" s="162"/>
      <c r="D1378" s="162"/>
      <c r="E1378" s="162"/>
      <c r="F1378" s="162"/>
      <c r="G1378" s="162"/>
      <c r="H1378" s="162"/>
      <c r="I1378" s="162"/>
      <c r="J1378" s="162"/>
      <c r="K1378" s="162"/>
      <c r="L1378" s="162"/>
      <c r="M1378" s="162"/>
      <c r="N1378" s="162"/>
      <c r="O1378" s="162"/>
      <c r="P1378" s="162"/>
      <c r="Q1378" s="162"/>
      <c r="R1378" s="162"/>
      <c r="S1378" s="162"/>
      <c r="T1378" s="162"/>
      <c r="U1378" s="162"/>
      <c r="V1378" s="162"/>
      <c r="W1378" s="162"/>
      <c r="X1378" s="162"/>
      <c r="Y1378" s="162"/>
    </row>
    <row r="1379" spans="2:25" x14ac:dyDescent="0.25">
      <c r="B1379" s="162"/>
      <c r="C1379" s="162"/>
      <c r="D1379" s="162"/>
      <c r="E1379" s="162"/>
      <c r="F1379" s="162"/>
      <c r="G1379" s="162"/>
      <c r="H1379" s="162"/>
      <c r="I1379" s="162"/>
      <c r="J1379" s="162"/>
      <c r="K1379" s="162"/>
      <c r="L1379" s="162"/>
      <c r="M1379" s="162"/>
      <c r="N1379" s="162"/>
      <c r="O1379" s="162"/>
      <c r="P1379" s="162"/>
      <c r="Q1379" s="162"/>
      <c r="R1379" s="162"/>
      <c r="S1379" s="162"/>
      <c r="T1379" s="162"/>
      <c r="U1379" s="162"/>
      <c r="V1379" s="162"/>
      <c r="W1379" s="162"/>
      <c r="X1379" s="162"/>
      <c r="Y1379" s="162"/>
    </row>
    <row r="1380" spans="2:25" x14ac:dyDescent="0.25">
      <c r="B1380" s="162"/>
      <c r="C1380" s="162"/>
      <c r="D1380" s="162"/>
      <c r="E1380" s="162"/>
      <c r="F1380" s="162"/>
      <c r="G1380" s="162"/>
      <c r="H1380" s="162"/>
      <c r="I1380" s="162"/>
      <c r="J1380" s="162"/>
      <c r="K1380" s="162"/>
      <c r="L1380" s="162"/>
      <c r="M1380" s="162"/>
      <c r="N1380" s="162"/>
      <c r="O1380" s="162"/>
      <c r="P1380" s="162"/>
      <c r="Q1380" s="162"/>
      <c r="R1380" s="162"/>
      <c r="S1380" s="162"/>
      <c r="T1380" s="162"/>
      <c r="U1380" s="162"/>
      <c r="V1380" s="162"/>
      <c r="W1380" s="162"/>
      <c r="X1380" s="162"/>
      <c r="Y1380" s="162"/>
    </row>
    <row r="1381" spans="2:25" x14ac:dyDescent="0.25">
      <c r="B1381" s="162"/>
      <c r="C1381" s="162"/>
      <c r="D1381" s="162"/>
      <c r="E1381" s="162"/>
      <c r="F1381" s="162"/>
      <c r="G1381" s="162"/>
      <c r="H1381" s="162"/>
      <c r="I1381" s="162"/>
      <c r="J1381" s="162"/>
      <c r="K1381" s="162"/>
      <c r="L1381" s="162"/>
      <c r="M1381" s="162"/>
      <c r="N1381" s="162"/>
      <c r="O1381" s="162"/>
      <c r="P1381" s="162"/>
      <c r="Q1381" s="162"/>
      <c r="R1381" s="162"/>
      <c r="S1381" s="162"/>
      <c r="T1381" s="162"/>
      <c r="U1381" s="162"/>
      <c r="V1381" s="162"/>
      <c r="W1381" s="162"/>
      <c r="X1381" s="162"/>
      <c r="Y1381" s="162"/>
    </row>
    <row r="1382" spans="2:25" x14ac:dyDescent="0.25">
      <c r="B1382" s="162"/>
      <c r="C1382" s="162"/>
      <c r="D1382" s="162"/>
      <c r="E1382" s="162"/>
      <c r="F1382" s="162"/>
      <c r="G1382" s="162"/>
      <c r="H1382" s="162"/>
      <c r="I1382" s="162"/>
      <c r="J1382" s="162"/>
      <c r="K1382" s="162"/>
      <c r="L1382" s="162"/>
      <c r="M1382" s="162"/>
      <c r="N1382" s="162"/>
      <c r="O1382" s="162"/>
      <c r="P1382" s="162"/>
      <c r="Q1382" s="162"/>
      <c r="R1382" s="162"/>
      <c r="S1382" s="162"/>
      <c r="T1382" s="162"/>
      <c r="U1382" s="162"/>
      <c r="V1382" s="162"/>
      <c r="W1382" s="162"/>
      <c r="X1382" s="162"/>
      <c r="Y1382" s="162"/>
    </row>
    <row r="1383" spans="2:25" x14ac:dyDescent="0.25">
      <c r="B1383" s="162"/>
      <c r="C1383" s="162"/>
      <c r="D1383" s="162"/>
      <c r="E1383" s="162"/>
      <c r="F1383" s="162"/>
      <c r="G1383" s="162"/>
      <c r="H1383" s="162"/>
      <c r="I1383" s="162"/>
      <c r="J1383" s="162"/>
      <c r="K1383" s="162"/>
      <c r="L1383" s="162"/>
      <c r="M1383" s="162"/>
      <c r="N1383" s="162"/>
      <c r="O1383" s="162"/>
      <c r="P1383" s="162"/>
      <c r="Q1383" s="162"/>
      <c r="R1383" s="162"/>
      <c r="S1383" s="162"/>
      <c r="T1383" s="162"/>
      <c r="U1383" s="162"/>
      <c r="V1383" s="162"/>
      <c r="W1383" s="162"/>
      <c r="X1383" s="162"/>
      <c r="Y1383" s="162"/>
    </row>
    <row r="1384" spans="2:25" x14ac:dyDescent="0.25">
      <c r="B1384" s="162"/>
      <c r="C1384" s="162"/>
      <c r="D1384" s="162"/>
      <c r="E1384" s="162"/>
      <c r="F1384" s="162"/>
      <c r="G1384" s="162"/>
      <c r="H1384" s="162"/>
      <c r="I1384" s="162"/>
      <c r="J1384" s="162"/>
      <c r="K1384" s="162"/>
      <c r="L1384" s="162"/>
      <c r="M1384" s="162"/>
      <c r="N1384" s="162"/>
      <c r="O1384" s="162"/>
      <c r="P1384" s="162"/>
      <c r="Q1384" s="162"/>
      <c r="R1384" s="162"/>
      <c r="S1384" s="162"/>
      <c r="T1384" s="162"/>
      <c r="U1384" s="162"/>
      <c r="V1384" s="162"/>
      <c r="W1384" s="162"/>
      <c r="X1384" s="162"/>
      <c r="Y1384" s="162"/>
    </row>
    <row r="1385" spans="2:25" x14ac:dyDescent="0.25">
      <c r="B1385" s="162"/>
      <c r="C1385" s="162"/>
      <c r="D1385" s="162"/>
      <c r="E1385" s="162"/>
      <c r="F1385" s="162"/>
      <c r="G1385" s="162"/>
      <c r="H1385" s="162"/>
      <c r="I1385" s="162"/>
      <c r="J1385" s="162"/>
      <c r="K1385" s="162"/>
      <c r="L1385" s="162"/>
      <c r="M1385" s="162"/>
      <c r="N1385" s="162"/>
      <c r="O1385" s="162"/>
      <c r="P1385" s="162"/>
      <c r="Q1385" s="162"/>
      <c r="R1385" s="162"/>
      <c r="S1385" s="162"/>
      <c r="T1385" s="162"/>
      <c r="U1385" s="162"/>
      <c r="V1385" s="162"/>
      <c r="W1385" s="162"/>
      <c r="X1385" s="162"/>
      <c r="Y1385" s="162"/>
    </row>
    <row r="1386" spans="2:25" x14ac:dyDescent="0.25">
      <c r="B1386" s="162"/>
      <c r="C1386" s="162"/>
      <c r="D1386" s="162"/>
      <c r="E1386" s="162"/>
      <c r="F1386" s="162"/>
      <c r="G1386" s="162"/>
      <c r="H1386" s="162"/>
      <c r="I1386" s="162"/>
      <c r="J1386" s="162"/>
      <c r="K1386" s="162"/>
      <c r="L1386" s="162"/>
      <c r="M1386" s="162"/>
      <c r="N1386" s="162"/>
      <c r="O1386" s="162"/>
      <c r="P1386" s="162"/>
      <c r="Q1386" s="162"/>
      <c r="R1386" s="162"/>
      <c r="S1386" s="162"/>
      <c r="T1386" s="162"/>
      <c r="U1386" s="162"/>
      <c r="V1386" s="162"/>
      <c r="W1386" s="162"/>
      <c r="X1386" s="162"/>
      <c r="Y1386" s="162"/>
    </row>
    <row r="1387" spans="2:25" x14ac:dyDescent="0.25">
      <c r="B1387" s="162"/>
      <c r="C1387" s="162"/>
      <c r="D1387" s="162"/>
      <c r="E1387" s="162"/>
      <c r="F1387" s="162"/>
      <c r="G1387" s="162"/>
      <c r="H1387" s="162"/>
      <c r="I1387" s="162"/>
      <c r="J1387" s="162"/>
      <c r="K1387" s="162"/>
      <c r="L1387" s="162"/>
      <c r="M1387" s="162"/>
      <c r="N1387" s="162"/>
      <c r="O1387" s="162"/>
      <c r="P1387" s="162"/>
      <c r="Q1387" s="162"/>
      <c r="R1387" s="162"/>
      <c r="S1387" s="162"/>
      <c r="T1387" s="162"/>
      <c r="U1387" s="162"/>
      <c r="V1387" s="162"/>
      <c r="W1387" s="162"/>
      <c r="X1387" s="162"/>
      <c r="Y1387" s="162"/>
    </row>
    <row r="1388" spans="2:25" x14ac:dyDescent="0.25">
      <c r="B1388" s="162"/>
      <c r="C1388" s="162"/>
      <c r="D1388" s="162"/>
      <c r="E1388" s="162"/>
      <c r="F1388" s="162"/>
      <c r="G1388" s="162"/>
      <c r="H1388" s="162"/>
      <c r="I1388" s="162"/>
      <c r="J1388" s="162"/>
      <c r="K1388" s="162"/>
      <c r="L1388" s="162"/>
      <c r="M1388" s="162"/>
      <c r="N1388" s="162"/>
      <c r="O1388" s="162"/>
      <c r="P1388" s="162"/>
      <c r="Q1388" s="162"/>
      <c r="R1388" s="162"/>
      <c r="S1388" s="162"/>
      <c r="T1388" s="162"/>
      <c r="U1388" s="162"/>
      <c r="V1388" s="162"/>
      <c r="W1388" s="162"/>
      <c r="X1388" s="162"/>
      <c r="Y1388" s="162"/>
    </row>
    <row r="1389" spans="2:25" x14ac:dyDescent="0.25">
      <c r="B1389" s="162"/>
      <c r="C1389" s="162"/>
      <c r="D1389" s="162"/>
      <c r="E1389" s="162"/>
      <c r="F1389" s="162"/>
      <c r="G1389" s="162"/>
      <c r="H1389" s="162"/>
      <c r="I1389" s="162"/>
      <c r="J1389" s="162"/>
      <c r="K1389" s="162"/>
      <c r="L1389" s="162"/>
      <c r="M1389" s="162"/>
      <c r="N1389" s="162"/>
      <c r="O1389" s="162"/>
      <c r="P1389" s="162"/>
      <c r="Q1389" s="162"/>
      <c r="R1389" s="162"/>
      <c r="S1389" s="162"/>
      <c r="T1389" s="162"/>
      <c r="U1389" s="162"/>
      <c r="V1389" s="162"/>
      <c r="W1389" s="162"/>
      <c r="X1389" s="162"/>
      <c r="Y1389" s="162"/>
    </row>
    <row r="1390" spans="2:25" x14ac:dyDescent="0.25">
      <c r="B1390" s="162"/>
      <c r="C1390" s="162"/>
      <c r="D1390" s="162"/>
      <c r="E1390" s="162"/>
      <c r="F1390" s="162"/>
      <c r="G1390" s="162"/>
      <c r="H1390" s="162"/>
      <c r="I1390" s="162"/>
      <c r="J1390" s="162"/>
      <c r="K1390" s="162"/>
      <c r="L1390" s="162"/>
      <c r="M1390" s="162"/>
      <c r="N1390" s="162"/>
      <c r="O1390" s="162"/>
      <c r="P1390" s="162"/>
      <c r="Q1390" s="162"/>
      <c r="R1390" s="162"/>
      <c r="S1390" s="162"/>
      <c r="T1390" s="162"/>
      <c r="U1390" s="162"/>
      <c r="V1390" s="162"/>
      <c r="W1390" s="162"/>
      <c r="X1390" s="162"/>
      <c r="Y1390" s="162"/>
    </row>
    <row r="1391" spans="2:25" x14ac:dyDescent="0.25">
      <c r="B1391" s="162"/>
      <c r="C1391" s="162"/>
      <c r="D1391" s="162"/>
      <c r="E1391" s="162"/>
      <c r="F1391" s="162"/>
      <c r="G1391" s="162"/>
      <c r="H1391" s="162"/>
      <c r="I1391" s="162"/>
      <c r="J1391" s="162"/>
      <c r="K1391" s="162"/>
      <c r="L1391" s="162"/>
      <c r="M1391" s="162"/>
      <c r="N1391" s="162"/>
      <c r="O1391" s="162"/>
      <c r="P1391" s="162"/>
      <c r="Q1391" s="162"/>
      <c r="R1391" s="162"/>
      <c r="S1391" s="162"/>
      <c r="T1391" s="162"/>
      <c r="U1391" s="162"/>
      <c r="V1391" s="162"/>
      <c r="W1391" s="162"/>
      <c r="X1391" s="162"/>
      <c r="Y1391" s="162"/>
    </row>
    <row r="1392" spans="2:25" x14ac:dyDescent="0.25">
      <c r="B1392" s="162"/>
      <c r="C1392" s="162"/>
      <c r="D1392" s="162"/>
      <c r="E1392" s="162"/>
      <c r="F1392" s="162"/>
      <c r="G1392" s="162"/>
      <c r="H1392" s="162"/>
      <c r="I1392" s="162"/>
      <c r="J1392" s="162"/>
      <c r="K1392" s="162"/>
      <c r="L1392" s="162"/>
      <c r="M1392" s="162"/>
      <c r="N1392" s="162"/>
      <c r="O1392" s="162"/>
      <c r="P1392" s="162"/>
      <c r="Q1392" s="162"/>
      <c r="R1392" s="162"/>
      <c r="S1392" s="162"/>
      <c r="T1392" s="162"/>
      <c r="U1392" s="162"/>
      <c r="V1392" s="162"/>
      <c r="W1392" s="162"/>
      <c r="X1392" s="162"/>
      <c r="Y1392" s="162"/>
    </row>
    <row r="1393" spans="2:25" x14ac:dyDescent="0.25">
      <c r="B1393" s="162"/>
      <c r="C1393" s="162"/>
      <c r="D1393" s="162"/>
      <c r="E1393" s="162"/>
      <c r="F1393" s="162"/>
      <c r="G1393" s="162"/>
      <c r="H1393" s="162"/>
      <c r="I1393" s="162"/>
      <c r="J1393" s="162"/>
      <c r="K1393" s="162"/>
      <c r="L1393" s="162"/>
      <c r="M1393" s="162"/>
      <c r="N1393" s="162"/>
      <c r="O1393" s="162"/>
      <c r="P1393" s="162"/>
      <c r="Q1393" s="162"/>
      <c r="R1393" s="162"/>
      <c r="S1393" s="162"/>
      <c r="T1393" s="162"/>
      <c r="U1393" s="162"/>
      <c r="V1393" s="162"/>
      <c r="W1393" s="162"/>
      <c r="X1393" s="162"/>
      <c r="Y1393" s="162"/>
    </row>
    <row r="1394" spans="2:25" x14ac:dyDescent="0.25">
      <c r="B1394" s="162"/>
      <c r="C1394" s="162"/>
      <c r="D1394" s="162"/>
      <c r="E1394" s="162"/>
      <c r="F1394" s="162"/>
      <c r="G1394" s="162"/>
      <c r="H1394" s="162"/>
      <c r="I1394" s="162"/>
      <c r="J1394" s="162"/>
      <c r="K1394" s="162"/>
      <c r="L1394" s="162"/>
      <c r="M1394" s="162"/>
      <c r="N1394" s="162"/>
      <c r="O1394" s="162"/>
      <c r="P1394" s="162"/>
      <c r="Q1394" s="162"/>
      <c r="R1394" s="162"/>
      <c r="S1394" s="162"/>
      <c r="T1394" s="162"/>
      <c r="U1394" s="162"/>
      <c r="V1394" s="162"/>
      <c r="W1394" s="162"/>
      <c r="X1394" s="162"/>
      <c r="Y1394" s="162"/>
    </row>
    <row r="1395" spans="2:25" x14ac:dyDescent="0.25">
      <c r="B1395" s="162"/>
      <c r="C1395" s="162"/>
      <c r="D1395" s="162"/>
      <c r="E1395" s="162"/>
      <c r="F1395" s="162"/>
      <c r="G1395" s="162"/>
      <c r="H1395" s="162"/>
      <c r="I1395" s="162"/>
      <c r="J1395" s="162"/>
      <c r="K1395" s="162"/>
      <c r="L1395" s="162"/>
      <c r="M1395" s="162"/>
      <c r="N1395" s="162"/>
      <c r="O1395" s="162"/>
      <c r="P1395" s="162"/>
      <c r="Q1395" s="162"/>
      <c r="R1395" s="162"/>
      <c r="S1395" s="162"/>
      <c r="T1395" s="162"/>
      <c r="U1395" s="162"/>
      <c r="V1395" s="162"/>
      <c r="W1395" s="162"/>
      <c r="X1395" s="162"/>
      <c r="Y1395" s="162"/>
    </row>
    <row r="1396" spans="2:25" x14ac:dyDescent="0.25">
      <c r="B1396" s="162"/>
      <c r="C1396" s="162"/>
      <c r="D1396" s="162"/>
      <c r="E1396" s="162"/>
      <c r="F1396" s="162"/>
      <c r="G1396" s="162"/>
      <c r="H1396" s="162"/>
      <c r="I1396" s="162"/>
      <c r="J1396" s="162"/>
      <c r="K1396" s="162"/>
      <c r="L1396" s="162"/>
      <c r="M1396" s="162"/>
      <c r="N1396" s="162"/>
      <c r="O1396" s="162"/>
      <c r="P1396" s="162"/>
      <c r="Q1396" s="162"/>
      <c r="R1396" s="162"/>
      <c r="S1396" s="162"/>
      <c r="T1396" s="162"/>
      <c r="U1396" s="162"/>
      <c r="V1396" s="162"/>
      <c r="W1396" s="162"/>
      <c r="X1396" s="162"/>
      <c r="Y1396" s="162"/>
    </row>
    <row r="1397" spans="2:25" x14ac:dyDescent="0.25">
      <c r="B1397" s="162"/>
      <c r="C1397" s="162"/>
      <c r="D1397" s="162"/>
      <c r="E1397" s="162"/>
      <c r="F1397" s="162"/>
      <c r="G1397" s="162"/>
      <c r="H1397" s="162"/>
      <c r="I1397" s="162"/>
      <c r="J1397" s="162"/>
      <c r="K1397" s="162"/>
      <c r="L1397" s="162"/>
      <c r="M1397" s="162"/>
      <c r="N1397" s="162"/>
      <c r="O1397" s="162"/>
      <c r="P1397" s="162"/>
      <c r="Q1397" s="162"/>
      <c r="R1397" s="162"/>
      <c r="S1397" s="162"/>
      <c r="T1397" s="162"/>
      <c r="U1397" s="162"/>
      <c r="V1397" s="162"/>
      <c r="W1397" s="162"/>
      <c r="X1397" s="162"/>
      <c r="Y1397" s="162"/>
    </row>
    <row r="1398" spans="2:25" x14ac:dyDescent="0.25">
      <c r="B1398" s="162"/>
      <c r="C1398" s="162"/>
      <c r="D1398" s="162"/>
      <c r="E1398" s="162"/>
      <c r="F1398" s="162"/>
      <c r="G1398" s="162"/>
      <c r="H1398" s="162"/>
      <c r="I1398" s="162"/>
      <c r="J1398" s="162"/>
      <c r="K1398" s="162"/>
      <c r="L1398" s="162"/>
      <c r="M1398" s="162"/>
      <c r="N1398" s="162"/>
      <c r="O1398" s="162"/>
      <c r="P1398" s="162"/>
      <c r="Q1398" s="162"/>
      <c r="R1398" s="162"/>
      <c r="S1398" s="162"/>
      <c r="T1398" s="162"/>
      <c r="U1398" s="162"/>
      <c r="V1398" s="162"/>
      <c r="W1398" s="162"/>
      <c r="X1398" s="162"/>
      <c r="Y1398" s="162"/>
    </row>
    <row r="1399" spans="2:25" x14ac:dyDescent="0.25">
      <c r="B1399" s="162"/>
      <c r="C1399" s="162"/>
      <c r="D1399" s="162"/>
      <c r="E1399" s="162"/>
      <c r="F1399" s="162"/>
      <c r="G1399" s="162"/>
      <c r="H1399" s="162"/>
      <c r="I1399" s="162"/>
      <c r="J1399" s="162"/>
      <c r="K1399" s="162"/>
      <c r="L1399" s="162"/>
      <c r="M1399" s="162"/>
      <c r="N1399" s="162"/>
      <c r="O1399" s="162"/>
      <c r="P1399" s="162"/>
      <c r="Q1399" s="162"/>
      <c r="R1399" s="162"/>
      <c r="S1399" s="162"/>
      <c r="T1399" s="162"/>
      <c r="U1399" s="162"/>
      <c r="V1399" s="162"/>
      <c r="W1399" s="162"/>
      <c r="X1399" s="162"/>
      <c r="Y1399" s="162"/>
    </row>
    <row r="1400" spans="2:25" x14ac:dyDescent="0.25">
      <c r="B1400" s="162"/>
      <c r="C1400" s="162"/>
      <c r="D1400" s="162"/>
      <c r="E1400" s="162"/>
      <c r="F1400" s="162"/>
      <c r="G1400" s="162"/>
      <c r="H1400" s="162"/>
      <c r="I1400" s="162"/>
      <c r="J1400" s="162"/>
      <c r="K1400" s="162"/>
      <c r="L1400" s="162"/>
      <c r="M1400" s="162"/>
      <c r="N1400" s="162"/>
      <c r="O1400" s="162"/>
      <c r="P1400" s="162"/>
      <c r="Q1400" s="162"/>
      <c r="R1400" s="162"/>
      <c r="S1400" s="162"/>
      <c r="T1400" s="162"/>
      <c r="U1400" s="162"/>
      <c r="V1400" s="162"/>
      <c r="W1400" s="162"/>
      <c r="X1400" s="162"/>
      <c r="Y1400" s="162"/>
    </row>
    <row r="1401" spans="2:25" x14ac:dyDescent="0.25">
      <c r="B1401" s="162"/>
      <c r="C1401" s="162"/>
      <c r="D1401" s="162"/>
      <c r="E1401" s="162"/>
      <c r="F1401" s="162"/>
      <c r="G1401" s="162"/>
      <c r="H1401" s="162"/>
      <c r="I1401" s="162"/>
      <c r="J1401" s="162"/>
      <c r="K1401" s="162"/>
      <c r="L1401" s="162"/>
      <c r="M1401" s="162"/>
      <c r="N1401" s="162"/>
      <c r="O1401" s="162"/>
      <c r="P1401" s="162"/>
      <c r="Q1401" s="162"/>
      <c r="R1401" s="162"/>
      <c r="S1401" s="162"/>
      <c r="T1401" s="162"/>
      <c r="U1401" s="162"/>
      <c r="V1401" s="162"/>
      <c r="W1401" s="162"/>
      <c r="X1401" s="162"/>
      <c r="Y1401" s="162"/>
    </row>
    <row r="1402" spans="2:25" x14ac:dyDescent="0.25">
      <c r="B1402" s="162"/>
      <c r="C1402" s="162"/>
      <c r="D1402" s="162"/>
      <c r="E1402" s="162"/>
      <c r="F1402" s="162"/>
      <c r="G1402" s="162"/>
      <c r="H1402" s="162"/>
      <c r="I1402" s="162"/>
      <c r="J1402" s="162"/>
      <c r="K1402" s="162"/>
      <c r="L1402" s="162"/>
      <c r="M1402" s="162"/>
      <c r="N1402" s="162"/>
      <c r="O1402" s="162"/>
      <c r="P1402" s="162"/>
      <c r="Q1402" s="162"/>
      <c r="R1402" s="162"/>
      <c r="S1402" s="162"/>
      <c r="T1402" s="162"/>
      <c r="U1402" s="162"/>
      <c r="V1402" s="162"/>
      <c r="W1402" s="162"/>
      <c r="X1402" s="162"/>
      <c r="Y1402" s="162"/>
    </row>
    <row r="1403" spans="2:25" x14ac:dyDescent="0.25">
      <c r="B1403" s="162"/>
      <c r="C1403" s="162"/>
      <c r="D1403" s="162"/>
      <c r="E1403" s="162"/>
      <c r="F1403" s="162"/>
      <c r="G1403" s="162"/>
      <c r="H1403" s="162"/>
      <c r="I1403" s="162"/>
      <c r="J1403" s="162"/>
      <c r="K1403" s="162"/>
      <c r="L1403" s="162"/>
      <c r="M1403" s="162"/>
      <c r="N1403" s="162"/>
      <c r="O1403" s="162"/>
      <c r="P1403" s="162"/>
      <c r="Q1403" s="162"/>
      <c r="R1403" s="162"/>
      <c r="S1403" s="162"/>
      <c r="T1403" s="162"/>
      <c r="U1403" s="162"/>
      <c r="V1403" s="162"/>
      <c r="W1403" s="162"/>
      <c r="X1403" s="162"/>
      <c r="Y1403" s="162"/>
    </row>
    <row r="1404" spans="2:25" x14ac:dyDescent="0.25">
      <c r="B1404" s="162"/>
      <c r="C1404" s="162"/>
      <c r="D1404" s="162"/>
      <c r="E1404" s="162"/>
      <c r="F1404" s="162"/>
      <c r="G1404" s="162"/>
      <c r="H1404" s="162"/>
      <c r="I1404" s="162"/>
      <c r="J1404" s="162"/>
      <c r="K1404" s="162"/>
      <c r="L1404" s="162"/>
      <c r="M1404" s="162"/>
      <c r="N1404" s="162"/>
      <c r="O1404" s="162"/>
      <c r="P1404" s="162"/>
      <c r="Q1404" s="162"/>
      <c r="R1404" s="162"/>
      <c r="S1404" s="162"/>
      <c r="T1404" s="162"/>
      <c r="U1404" s="162"/>
      <c r="V1404" s="162"/>
      <c r="W1404" s="162"/>
      <c r="X1404" s="162"/>
      <c r="Y1404" s="162"/>
    </row>
    <row r="1405" spans="2:25" x14ac:dyDescent="0.25">
      <c r="B1405" s="162"/>
      <c r="C1405" s="162"/>
      <c r="D1405" s="162"/>
      <c r="E1405" s="162"/>
      <c r="F1405" s="162"/>
      <c r="G1405" s="162"/>
      <c r="H1405" s="162"/>
      <c r="I1405" s="162"/>
      <c r="J1405" s="162"/>
      <c r="K1405" s="162"/>
      <c r="L1405" s="162"/>
      <c r="M1405" s="162"/>
      <c r="N1405" s="162"/>
      <c r="O1405" s="162"/>
      <c r="P1405" s="162"/>
      <c r="Q1405" s="162"/>
      <c r="R1405" s="162"/>
      <c r="S1405" s="162"/>
      <c r="T1405" s="162"/>
      <c r="U1405" s="162"/>
      <c r="V1405" s="162"/>
      <c r="W1405" s="162"/>
      <c r="X1405" s="162"/>
      <c r="Y1405" s="162"/>
    </row>
    <row r="1406" spans="2:25" x14ac:dyDescent="0.25">
      <c r="B1406" s="162"/>
      <c r="C1406" s="162"/>
      <c r="D1406" s="162"/>
      <c r="E1406" s="162"/>
      <c r="F1406" s="162"/>
      <c r="G1406" s="162"/>
      <c r="H1406" s="162"/>
      <c r="I1406" s="162"/>
      <c r="J1406" s="162"/>
      <c r="K1406" s="162"/>
      <c r="L1406" s="162"/>
      <c r="M1406" s="162"/>
      <c r="N1406" s="162"/>
      <c r="O1406" s="162"/>
      <c r="P1406" s="162"/>
      <c r="Q1406" s="162"/>
      <c r="R1406" s="162"/>
      <c r="S1406" s="162"/>
      <c r="T1406" s="162"/>
      <c r="U1406" s="162"/>
      <c r="V1406" s="162"/>
      <c r="W1406" s="162"/>
      <c r="X1406" s="162"/>
      <c r="Y1406" s="162"/>
    </row>
    <row r="1407" spans="2:25" x14ac:dyDescent="0.25">
      <c r="B1407" s="162"/>
      <c r="C1407" s="162"/>
      <c r="D1407" s="162"/>
      <c r="E1407" s="162"/>
      <c r="F1407" s="162"/>
      <c r="G1407" s="162"/>
      <c r="H1407" s="162"/>
      <c r="I1407" s="162"/>
      <c r="J1407" s="162"/>
      <c r="K1407" s="162"/>
      <c r="L1407" s="162"/>
      <c r="M1407" s="162"/>
      <c r="N1407" s="162"/>
      <c r="O1407" s="162"/>
      <c r="P1407" s="162"/>
      <c r="Q1407" s="162"/>
      <c r="R1407" s="162"/>
      <c r="S1407" s="162"/>
      <c r="T1407" s="162"/>
      <c r="U1407" s="162"/>
      <c r="V1407" s="162"/>
      <c r="W1407" s="162"/>
      <c r="X1407" s="162"/>
      <c r="Y1407" s="162"/>
    </row>
    <row r="1408" spans="2:25" x14ac:dyDescent="0.25">
      <c r="B1408" s="162"/>
      <c r="C1408" s="162"/>
      <c r="D1408" s="162"/>
      <c r="E1408" s="162"/>
      <c r="F1408" s="162"/>
      <c r="G1408" s="162"/>
      <c r="H1408" s="162"/>
      <c r="I1408" s="162"/>
      <c r="J1408" s="162"/>
      <c r="K1408" s="162"/>
      <c r="L1408" s="162"/>
      <c r="M1408" s="162"/>
      <c r="N1408" s="162"/>
      <c r="O1408" s="162"/>
      <c r="P1408" s="162"/>
      <c r="Q1408" s="162"/>
      <c r="R1408" s="162"/>
      <c r="S1408" s="162"/>
      <c r="T1408" s="162"/>
      <c r="U1408" s="162"/>
      <c r="V1408" s="162"/>
      <c r="W1408" s="162"/>
      <c r="X1408" s="162"/>
      <c r="Y1408" s="162"/>
    </row>
    <row r="1409" spans="2:25" x14ac:dyDescent="0.25">
      <c r="B1409" s="162"/>
      <c r="C1409" s="162"/>
      <c r="D1409" s="162"/>
      <c r="E1409" s="162"/>
      <c r="F1409" s="162"/>
      <c r="G1409" s="162"/>
      <c r="H1409" s="162"/>
      <c r="I1409" s="162"/>
      <c r="J1409" s="162"/>
      <c r="K1409" s="162"/>
      <c r="L1409" s="162"/>
      <c r="M1409" s="162"/>
      <c r="N1409" s="162"/>
      <c r="O1409" s="162"/>
      <c r="P1409" s="162"/>
      <c r="Q1409" s="162"/>
      <c r="R1409" s="162"/>
      <c r="S1409" s="162"/>
      <c r="T1409" s="162"/>
      <c r="U1409" s="162"/>
      <c r="V1409" s="162"/>
      <c r="W1409" s="162"/>
      <c r="X1409" s="162"/>
      <c r="Y1409" s="162"/>
    </row>
    <row r="1410" spans="2:25" x14ac:dyDescent="0.25">
      <c r="B1410" s="162"/>
      <c r="C1410" s="162"/>
      <c r="D1410" s="162"/>
      <c r="E1410" s="162"/>
      <c r="F1410" s="162"/>
      <c r="G1410" s="162"/>
      <c r="H1410" s="162"/>
      <c r="I1410" s="162"/>
      <c r="J1410" s="162"/>
      <c r="K1410" s="162"/>
      <c r="L1410" s="162"/>
      <c r="M1410" s="162"/>
      <c r="N1410" s="162"/>
      <c r="O1410" s="162"/>
      <c r="P1410" s="162"/>
      <c r="Q1410" s="162"/>
      <c r="R1410" s="162"/>
      <c r="S1410" s="162"/>
      <c r="T1410" s="162"/>
      <c r="U1410" s="162"/>
      <c r="V1410" s="162"/>
      <c r="W1410" s="162"/>
      <c r="X1410" s="162"/>
      <c r="Y1410" s="162"/>
    </row>
    <row r="1411" spans="2:25" x14ac:dyDescent="0.25">
      <c r="B1411" s="162"/>
      <c r="C1411" s="162"/>
      <c r="D1411" s="162"/>
      <c r="E1411" s="162"/>
      <c r="F1411" s="162"/>
      <c r="G1411" s="162"/>
      <c r="H1411" s="162"/>
      <c r="I1411" s="162"/>
      <c r="J1411" s="162"/>
      <c r="K1411" s="162"/>
      <c r="L1411" s="162"/>
      <c r="M1411" s="162"/>
      <c r="N1411" s="162"/>
      <c r="O1411" s="162"/>
      <c r="P1411" s="162"/>
      <c r="Q1411" s="162"/>
      <c r="R1411" s="162"/>
      <c r="S1411" s="162"/>
      <c r="T1411" s="162"/>
      <c r="U1411" s="162"/>
      <c r="V1411" s="162"/>
      <c r="W1411" s="162"/>
      <c r="X1411" s="162"/>
      <c r="Y1411" s="162"/>
    </row>
    <row r="1412" spans="2:25" x14ac:dyDescent="0.25">
      <c r="B1412" s="162"/>
      <c r="C1412" s="162"/>
      <c r="D1412" s="162"/>
      <c r="E1412" s="162"/>
      <c r="F1412" s="162"/>
      <c r="G1412" s="162"/>
      <c r="H1412" s="162"/>
      <c r="I1412" s="162"/>
      <c r="J1412" s="162"/>
      <c r="K1412" s="162"/>
      <c r="L1412" s="162"/>
      <c r="M1412" s="162"/>
      <c r="N1412" s="162"/>
      <c r="O1412" s="162"/>
      <c r="P1412" s="162"/>
      <c r="Q1412" s="162"/>
      <c r="R1412" s="162"/>
      <c r="S1412" s="162"/>
      <c r="T1412" s="162"/>
      <c r="U1412" s="162"/>
      <c r="V1412" s="162"/>
      <c r="W1412" s="162"/>
      <c r="X1412" s="162"/>
      <c r="Y1412" s="162"/>
    </row>
    <row r="1413" spans="2:25" x14ac:dyDescent="0.25">
      <c r="B1413" s="162"/>
      <c r="C1413" s="162"/>
      <c r="D1413" s="162"/>
      <c r="E1413" s="162"/>
      <c r="F1413" s="162"/>
      <c r="G1413" s="162"/>
      <c r="H1413" s="162"/>
      <c r="I1413" s="162"/>
      <c r="J1413" s="162"/>
      <c r="K1413" s="162"/>
      <c r="L1413" s="162"/>
      <c r="M1413" s="162"/>
      <c r="N1413" s="162"/>
      <c r="O1413" s="162"/>
      <c r="P1413" s="162"/>
      <c r="Q1413" s="162"/>
      <c r="R1413" s="162"/>
      <c r="S1413" s="162"/>
      <c r="T1413" s="162"/>
      <c r="U1413" s="162"/>
      <c r="V1413" s="162"/>
      <c r="W1413" s="162"/>
      <c r="X1413" s="162"/>
      <c r="Y1413" s="162"/>
    </row>
    <row r="1414" spans="2:25" x14ac:dyDescent="0.25">
      <c r="B1414" s="162"/>
      <c r="C1414" s="162"/>
      <c r="D1414" s="162"/>
      <c r="E1414" s="162"/>
      <c r="F1414" s="162"/>
      <c r="G1414" s="162"/>
      <c r="H1414" s="162"/>
      <c r="I1414" s="162"/>
      <c r="J1414" s="162"/>
      <c r="K1414" s="162"/>
      <c r="L1414" s="162"/>
      <c r="M1414" s="162"/>
      <c r="N1414" s="162"/>
      <c r="O1414" s="162"/>
      <c r="P1414" s="162"/>
      <c r="Q1414" s="162"/>
      <c r="R1414" s="162"/>
      <c r="S1414" s="162"/>
      <c r="T1414" s="162"/>
      <c r="U1414" s="162"/>
      <c r="V1414" s="162"/>
      <c r="W1414" s="162"/>
      <c r="X1414" s="162"/>
      <c r="Y1414" s="162"/>
    </row>
    <row r="1415" spans="2:25" x14ac:dyDescent="0.25">
      <c r="B1415" s="162"/>
      <c r="C1415" s="162"/>
      <c r="D1415" s="162"/>
      <c r="E1415" s="162"/>
      <c r="F1415" s="162"/>
      <c r="G1415" s="162"/>
      <c r="H1415" s="162"/>
      <c r="I1415" s="162"/>
      <c r="J1415" s="162"/>
      <c r="K1415" s="162"/>
      <c r="L1415" s="162"/>
      <c r="M1415" s="162"/>
      <c r="N1415" s="162"/>
      <c r="O1415" s="162"/>
      <c r="P1415" s="162"/>
      <c r="Q1415" s="162"/>
      <c r="R1415" s="162"/>
      <c r="S1415" s="162"/>
      <c r="T1415" s="162"/>
      <c r="U1415" s="162"/>
      <c r="V1415" s="162"/>
      <c r="W1415" s="162"/>
      <c r="X1415" s="162"/>
      <c r="Y1415" s="162"/>
    </row>
    <row r="1416" spans="2:25" x14ac:dyDescent="0.25">
      <c r="B1416" s="162"/>
      <c r="C1416" s="162"/>
      <c r="D1416" s="162"/>
      <c r="E1416" s="162"/>
      <c r="F1416" s="162"/>
      <c r="G1416" s="162"/>
      <c r="H1416" s="162"/>
      <c r="I1416" s="162"/>
      <c r="J1416" s="162"/>
      <c r="K1416" s="162"/>
      <c r="L1416" s="162"/>
      <c r="M1416" s="162"/>
      <c r="N1416" s="162"/>
      <c r="O1416" s="162"/>
      <c r="P1416" s="162"/>
      <c r="Q1416" s="162"/>
      <c r="R1416" s="162"/>
      <c r="S1416" s="162"/>
      <c r="T1416" s="162"/>
      <c r="U1416" s="162"/>
      <c r="V1416" s="162"/>
      <c r="W1416" s="162"/>
      <c r="X1416" s="162"/>
      <c r="Y1416" s="162"/>
    </row>
    <row r="1417" spans="2:25" x14ac:dyDescent="0.25">
      <c r="B1417" s="162"/>
      <c r="C1417" s="162"/>
      <c r="D1417" s="162"/>
      <c r="E1417" s="162"/>
      <c r="F1417" s="162"/>
      <c r="G1417" s="162"/>
      <c r="H1417" s="162"/>
      <c r="I1417" s="162"/>
      <c r="J1417" s="162"/>
      <c r="K1417" s="162"/>
      <c r="L1417" s="162"/>
      <c r="M1417" s="162"/>
      <c r="N1417" s="162"/>
      <c r="O1417" s="162"/>
      <c r="P1417" s="162"/>
      <c r="Q1417" s="162"/>
      <c r="R1417" s="162"/>
      <c r="S1417" s="162"/>
      <c r="T1417" s="162"/>
      <c r="U1417" s="162"/>
      <c r="V1417" s="162"/>
      <c r="W1417" s="162"/>
      <c r="X1417" s="162"/>
      <c r="Y1417" s="162"/>
    </row>
    <row r="1418" spans="2:25" x14ac:dyDescent="0.25">
      <c r="B1418" s="162"/>
      <c r="C1418" s="162"/>
      <c r="D1418" s="162"/>
      <c r="E1418" s="162"/>
      <c r="F1418" s="162"/>
      <c r="G1418" s="162"/>
      <c r="H1418" s="162"/>
      <c r="I1418" s="162"/>
      <c r="J1418" s="162"/>
      <c r="K1418" s="162"/>
      <c r="L1418" s="162"/>
      <c r="M1418" s="162"/>
      <c r="N1418" s="162"/>
      <c r="O1418" s="162"/>
      <c r="P1418" s="162"/>
      <c r="Q1418" s="162"/>
      <c r="R1418" s="162"/>
      <c r="S1418" s="162"/>
      <c r="T1418" s="162"/>
      <c r="U1418" s="162"/>
      <c r="V1418" s="162"/>
      <c r="W1418" s="162"/>
      <c r="X1418" s="162"/>
      <c r="Y1418" s="162"/>
    </row>
    <row r="1419" spans="2:25" x14ac:dyDescent="0.25">
      <c r="B1419" s="162"/>
      <c r="C1419" s="162"/>
      <c r="D1419" s="162"/>
      <c r="E1419" s="162"/>
      <c r="F1419" s="162"/>
      <c r="G1419" s="162"/>
      <c r="H1419" s="162"/>
      <c r="I1419" s="162"/>
      <c r="J1419" s="162"/>
      <c r="K1419" s="162"/>
      <c r="L1419" s="162"/>
      <c r="M1419" s="162"/>
      <c r="N1419" s="162"/>
      <c r="O1419" s="162"/>
      <c r="P1419" s="162"/>
      <c r="Q1419" s="162"/>
      <c r="R1419" s="162"/>
      <c r="S1419" s="162"/>
      <c r="T1419" s="162"/>
      <c r="U1419" s="162"/>
      <c r="V1419" s="162"/>
      <c r="W1419" s="162"/>
      <c r="X1419" s="162"/>
      <c r="Y1419" s="162"/>
    </row>
    <row r="1420" spans="2:25" x14ac:dyDescent="0.25">
      <c r="B1420" s="162"/>
      <c r="C1420" s="162"/>
      <c r="D1420" s="162"/>
      <c r="E1420" s="162"/>
      <c r="F1420" s="162"/>
      <c r="G1420" s="162"/>
      <c r="H1420" s="162"/>
      <c r="I1420" s="162"/>
      <c r="J1420" s="162"/>
      <c r="K1420" s="162"/>
      <c r="L1420" s="162"/>
      <c r="M1420" s="162"/>
      <c r="N1420" s="162"/>
      <c r="O1420" s="162"/>
      <c r="P1420" s="162"/>
      <c r="Q1420" s="162"/>
      <c r="R1420" s="162"/>
      <c r="S1420" s="162"/>
      <c r="T1420" s="162"/>
      <c r="U1420" s="162"/>
      <c r="V1420" s="162"/>
      <c r="W1420" s="162"/>
      <c r="X1420" s="162"/>
      <c r="Y1420" s="162"/>
    </row>
    <row r="1421" spans="2:25" x14ac:dyDescent="0.25">
      <c r="B1421" s="162"/>
      <c r="C1421" s="162"/>
      <c r="D1421" s="162"/>
      <c r="E1421" s="162"/>
      <c r="F1421" s="162"/>
      <c r="G1421" s="162"/>
      <c r="H1421" s="162"/>
      <c r="I1421" s="162"/>
      <c r="J1421" s="162"/>
      <c r="K1421" s="162"/>
      <c r="L1421" s="162"/>
      <c r="M1421" s="162"/>
      <c r="N1421" s="162"/>
      <c r="O1421" s="162"/>
      <c r="P1421" s="162"/>
      <c r="Q1421" s="162"/>
      <c r="R1421" s="162"/>
      <c r="S1421" s="162"/>
      <c r="T1421" s="162"/>
      <c r="U1421" s="162"/>
      <c r="V1421" s="162"/>
      <c r="W1421" s="162"/>
      <c r="X1421" s="162"/>
      <c r="Y1421" s="162"/>
    </row>
    <row r="1422" spans="2:25" x14ac:dyDescent="0.25">
      <c r="B1422" s="162"/>
      <c r="C1422" s="162"/>
      <c r="D1422" s="162"/>
      <c r="E1422" s="162"/>
      <c r="F1422" s="162"/>
      <c r="G1422" s="162"/>
      <c r="H1422" s="162"/>
      <c r="I1422" s="162"/>
      <c r="J1422" s="162"/>
      <c r="K1422" s="162"/>
      <c r="L1422" s="162"/>
      <c r="M1422" s="162"/>
      <c r="N1422" s="162"/>
      <c r="O1422" s="162"/>
      <c r="P1422" s="162"/>
      <c r="Q1422" s="162"/>
      <c r="R1422" s="162"/>
      <c r="S1422" s="162"/>
      <c r="T1422" s="162"/>
      <c r="U1422" s="162"/>
      <c r="V1422" s="162"/>
      <c r="W1422" s="162"/>
      <c r="X1422" s="162"/>
      <c r="Y1422" s="162"/>
    </row>
    <row r="1423" spans="2:25" x14ac:dyDescent="0.25">
      <c r="B1423" s="162"/>
      <c r="C1423" s="162"/>
      <c r="D1423" s="162"/>
      <c r="E1423" s="162"/>
      <c r="F1423" s="162"/>
      <c r="G1423" s="162"/>
      <c r="H1423" s="162"/>
      <c r="I1423" s="162"/>
      <c r="J1423" s="162"/>
      <c r="K1423" s="162"/>
      <c r="L1423" s="162"/>
      <c r="M1423" s="162"/>
      <c r="N1423" s="162"/>
      <c r="O1423" s="162"/>
      <c r="P1423" s="162"/>
      <c r="Q1423" s="162"/>
      <c r="R1423" s="162"/>
      <c r="S1423" s="162"/>
      <c r="T1423" s="162"/>
      <c r="U1423" s="162"/>
      <c r="V1423" s="162"/>
      <c r="W1423" s="162"/>
      <c r="X1423" s="162"/>
      <c r="Y1423" s="162"/>
    </row>
    <row r="1424" spans="2:25" x14ac:dyDescent="0.25">
      <c r="B1424" s="162"/>
      <c r="C1424" s="162"/>
      <c r="D1424" s="162"/>
      <c r="E1424" s="162"/>
      <c r="F1424" s="162"/>
      <c r="G1424" s="162"/>
      <c r="H1424" s="162"/>
      <c r="I1424" s="162"/>
      <c r="J1424" s="162"/>
      <c r="K1424" s="162"/>
      <c r="L1424" s="162"/>
      <c r="M1424" s="162"/>
      <c r="N1424" s="162"/>
      <c r="O1424" s="162"/>
      <c r="P1424" s="162"/>
      <c r="Q1424" s="162"/>
      <c r="R1424" s="162"/>
      <c r="S1424" s="162"/>
      <c r="T1424" s="162"/>
      <c r="U1424" s="162"/>
      <c r="V1424" s="162"/>
      <c r="W1424" s="162"/>
      <c r="X1424" s="162"/>
      <c r="Y1424" s="162"/>
    </row>
    <row r="1425" spans="2:25" x14ac:dyDescent="0.25">
      <c r="B1425" s="162"/>
      <c r="C1425" s="162"/>
      <c r="D1425" s="162"/>
      <c r="E1425" s="162"/>
      <c r="F1425" s="162"/>
      <c r="G1425" s="162"/>
      <c r="H1425" s="162"/>
      <c r="I1425" s="162"/>
      <c r="J1425" s="162"/>
      <c r="K1425" s="162"/>
      <c r="L1425" s="162"/>
      <c r="M1425" s="162"/>
      <c r="N1425" s="162"/>
      <c r="O1425" s="162"/>
      <c r="P1425" s="162"/>
      <c r="Q1425" s="162"/>
      <c r="R1425" s="162"/>
      <c r="S1425" s="162"/>
      <c r="T1425" s="162"/>
      <c r="U1425" s="162"/>
      <c r="V1425" s="162"/>
      <c r="W1425" s="162"/>
      <c r="X1425" s="162"/>
      <c r="Y1425" s="162"/>
    </row>
    <row r="1426" spans="2:25" x14ac:dyDescent="0.25">
      <c r="B1426" s="162"/>
      <c r="C1426" s="162"/>
      <c r="D1426" s="162"/>
      <c r="E1426" s="162"/>
      <c r="F1426" s="162"/>
      <c r="G1426" s="162"/>
      <c r="H1426" s="162"/>
      <c r="I1426" s="162"/>
      <c r="J1426" s="162"/>
      <c r="K1426" s="162"/>
      <c r="L1426" s="162"/>
      <c r="M1426" s="162"/>
      <c r="N1426" s="162"/>
      <c r="O1426" s="162"/>
      <c r="P1426" s="162"/>
      <c r="Q1426" s="162"/>
      <c r="R1426" s="162"/>
      <c r="S1426" s="162"/>
      <c r="T1426" s="162"/>
      <c r="U1426" s="162"/>
      <c r="V1426" s="162"/>
      <c r="W1426" s="162"/>
      <c r="X1426" s="162"/>
      <c r="Y1426" s="162"/>
    </row>
    <row r="1427" spans="2:25" x14ac:dyDescent="0.25">
      <c r="B1427" s="162"/>
      <c r="C1427" s="162"/>
      <c r="D1427" s="162"/>
      <c r="E1427" s="162"/>
      <c r="F1427" s="162"/>
      <c r="G1427" s="162"/>
      <c r="H1427" s="162"/>
      <c r="I1427" s="162"/>
      <c r="J1427" s="162"/>
      <c r="K1427" s="162"/>
      <c r="L1427" s="162"/>
      <c r="M1427" s="162"/>
      <c r="N1427" s="162"/>
      <c r="O1427" s="162"/>
      <c r="P1427" s="162"/>
      <c r="Q1427" s="162"/>
      <c r="R1427" s="162"/>
      <c r="S1427" s="162"/>
      <c r="T1427" s="162"/>
      <c r="U1427" s="162"/>
      <c r="V1427" s="162"/>
      <c r="W1427" s="162"/>
      <c r="X1427" s="162"/>
      <c r="Y1427" s="162"/>
    </row>
    <row r="1428" spans="2:25" x14ac:dyDescent="0.25">
      <c r="B1428" s="162"/>
      <c r="C1428" s="162"/>
      <c r="D1428" s="162"/>
      <c r="E1428" s="162"/>
      <c r="F1428" s="162"/>
      <c r="G1428" s="162"/>
      <c r="H1428" s="162"/>
      <c r="I1428" s="162"/>
      <c r="J1428" s="162"/>
      <c r="K1428" s="162"/>
      <c r="L1428" s="162"/>
      <c r="M1428" s="162"/>
      <c r="N1428" s="162"/>
      <c r="O1428" s="162"/>
      <c r="P1428" s="162"/>
      <c r="Q1428" s="162"/>
      <c r="R1428" s="162"/>
      <c r="S1428" s="162"/>
      <c r="T1428" s="162"/>
      <c r="U1428" s="162"/>
      <c r="V1428" s="162"/>
      <c r="W1428" s="162"/>
      <c r="X1428" s="162"/>
      <c r="Y1428" s="162"/>
    </row>
    <row r="1429" spans="2:25" x14ac:dyDescent="0.25">
      <c r="B1429" s="162"/>
      <c r="C1429" s="162"/>
      <c r="D1429" s="162"/>
      <c r="E1429" s="162"/>
      <c r="F1429" s="162"/>
      <c r="G1429" s="162"/>
      <c r="H1429" s="162"/>
      <c r="I1429" s="162"/>
      <c r="J1429" s="162"/>
      <c r="K1429" s="162"/>
      <c r="L1429" s="162"/>
      <c r="M1429" s="162"/>
      <c r="N1429" s="162"/>
      <c r="O1429" s="162"/>
      <c r="P1429" s="162"/>
      <c r="Q1429" s="162"/>
      <c r="R1429" s="162"/>
      <c r="S1429" s="162"/>
      <c r="T1429" s="162"/>
      <c r="U1429" s="162"/>
      <c r="V1429" s="162"/>
      <c r="W1429" s="162"/>
      <c r="X1429" s="162"/>
      <c r="Y1429" s="162"/>
    </row>
    <row r="1430" spans="2:25" x14ac:dyDescent="0.25">
      <c r="B1430" s="162"/>
      <c r="C1430" s="162"/>
      <c r="D1430" s="162"/>
      <c r="E1430" s="162"/>
      <c r="F1430" s="162"/>
      <c r="G1430" s="162"/>
      <c r="H1430" s="162"/>
      <c r="I1430" s="162"/>
      <c r="J1430" s="162"/>
      <c r="K1430" s="162"/>
      <c r="L1430" s="162"/>
      <c r="M1430" s="162"/>
      <c r="N1430" s="162"/>
      <c r="O1430" s="162"/>
      <c r="P1430" s="162"/>
      <c r="Q1430" s="162"/>
      <c r="R1430" s="162"/>
      <c r="S1430" s="162"/>
      <c r="T1430" s="162"/>
      <c r="U1430" s="162"/>
      <c r="V1430" s="162"/>
      <c r="W1430" s="162"/>
      <c r="X1430" s="162"/>
      <c r="Y1430" s="162"/>
    </row>
    <row r="1431" spans="2:25" x14ac:dyDescent="0.25">
      <c r="B1431" s="162"/>
      <c r="C1431" s="162"/>
      <c r="D1431" s="162"/>
      <c r="E1431" s="162"/>
      <c r="F1431" s="162"/>
      <c r="G1431" s="162"/>
      <c r="H1431" s="162"/>
      <c r="I1431" s="162"/>
      <c r="J1431" s="162"/>
      <c r="K1431" s="162"/>
      <c r="L1431" s="162"/>
      <c r="M1431" s="162"/>
      <c r="N1431" s="162"/>
      <c r="O1431" s="162"/>
      <c r="P1431" s="162"/>
      <c r="Q1431" s="162"/>
      <c r="R1431" s="162"/>
      <c r="S1431" s="162"/>
      <c r="T1431" s="162"/>
      <c r="U1431" s="162"/>
      <c r="V1431" s="162"/>
      <c r="W1431" s="162"/>
      <c r="X1431" s="162"/>
      <c r="Y1431" s="162"/>
    </row>
    <row r="1432" spans="2:25" x14ac:dyDescent="0.25">
      <c r="B1432" s="162"/>
      <c r="C1432" s="162"/>
      <c r="D1432" s="162"/>
      <c r="E1432" s="162"/>
      <c r="F1432" s="162"/>
      <c r="G1432" s="162"/>
      <c r="H1432" s="162"/>
      <c r="I1432" s="162"/>
      <c r="J1432" s="162"/>
      <c r="K1432" s="162"/>
      <c r="L1432" s="162"/>
      <c r="M1432" s="162"/>
      <c r="N1432" s="162"/>
      <c r="O1432" s="162"/>
      <c r="P1432" s="162"/>
      <c r="Q1432" s="162"/>
      <c r="R1432" s="162"/>
      <c r="S1432" s="162"/>
      <c r="T1432" s="162"/>
      <c r="U1432" s="162"/>
      <c r="V1432" s="162"/>
      <c r="W1432" s="162"/>
      <c r="X1432" s="162"/>
      <c r="Y1432" s="162"/>
    </row>
    <row r="1433" spans="2:25" x14ac:dyDescent="0.25">
      <c r="B1433" s="162"/>
      <c r="C1433" s="162"/>
      <c r="D1433" s="162"/>
      <c r="E1433" s="162"/>
      <c r="F1433" s="162"/>
      <c r="G1433" s="162"/>
      <c r="H1433" s="162"/>
      <c r="I1433" s="162"/>
      <c r="J1433" s="162"/>
      <c r="K1433" s="162"/>
      <c r="L1433" s="162"/>
      <c r="M1433" s="162"/>
      <c r="N1433" s="162"/>
      <c r="O1433" s="162"/>
      <c r="P1433" s="162"/>
      <c r="Q1433" s="162"/>
      <c r="R1433" s="162"/>
      <c r="S1433" s="162"/>
      <c r="T1433" s="162"/>
      <c r="U1433" s="162"/>
      <c r="V1433" s="162"/>
      <c r="W1433" s="162"/>
      <c r="X1433" s="162"/>
      <c r="Y1433" s="162"/>
    </row>
    <row r="1434" spans="2:25" x14ac:dyDescent="0.25">
      <c r="B1434" s="162"/>
      <c r="C1434" s="162"/>
      <c r="D1434" s="162"/>
      <c r="E1434" s="162"/>
      <c r="F1434" s="162"/>
      <c r="G1434" s="162"/>
      <c r="H1434" s="162"/>
      <c r="I1434" s="162"/>
      <c r="J1434" s="162"/>
      <c r="K1434" s="162"/>
      <c r="L1434" s="162"/>
      <c r="M1434" s="162"/>
      <c r="N1434" s="162"/>
      <c r="O1434" s="162"/>
      <c r="P1434" s="162"/>
      <c r="Q1434" s="162"/>
      <c r="R1434" s="162"/>
      <c r="S1434" s="162"/>
      <c r="T1434" s="162"/>
      <c r="U1434" s="162"/>
      <c r="V1434" s="162"/>
      <c r="W1434" s="162"/>
      <c r="X1434" s="162"/>
      <c r="Y1434" s="162"/>
    </row>
    <row r="1435" spans="2:25" x14ac:dyDescent="0.25">
      <c r="B1435" s="162"/>
      <c r="C1435" s="162"/>
      <c r="D1435" s="162"/>
      <c r="E1435" s="162"/>
      <c r="F1435" s="162"/>
      <c r="G1435" s="162"/>
      <c r="H1435" s="162"/>
      <c r="I1435" s="162"/>
      <c r="J1435" s="162"/>
      <c r="K1435" s="162"/>
      <c r="L1435" s="162"/>
      <c r="M1435" s="162"/>
      <c r="N1435" s="162"/>
      <c r="O1435" s="162"/>
      <c r="P1435" s="162"/>
      <c r="Q1435" s="162"/>
      <c r="R1435" s="162"/>
      <c r="S1435" s="162"/>
      <c r="T1435" s="162"/>
      <c r="U1435" s="162"/>
      <c r="V1435" s="162"/>
      <c r="W1435" s="162"/>
      <c r="X1435" s="162"/>
      <c r="Y1435" s="162"/>
    </row>
    <row r="1436" spans="2:25" x14ac:dyDescent="0.25">
      <c r="B1436" s="162"/>
      <c r="C1436" s="162"/>
      <c r="D1436" s="162"/>
      <c r="E1436" s="162"/>
      <c r="F1436" s="162"/>
      <c r="G1436" s="162"/>
      <c r="H1436" s="162"/>
      <c r="I1436" s="162"/>
      <c r="J1436" s="162"/>
      <c r="K1436" s="162"/>
      <c r="L1436" s="162"/>
      <c r="M1436" s="162"/>
      <c r="N1436" s="162"/>
      <c r="O1436" s="162"/>
      <c r="P1436" s="162"/>
      <c r="Q1436" s="162"/>
      <c r="R1436" s="162"/>
      <c r="S1436" s="162"/>
      <c r="T1436" s="162"/>
      <c r="U1436" s="162"/>
      <c r="V1436" s="162"/>
      <c r="W1436" s="162"/>
      <c r="X1436" s="162"/>
      <c r="Y1436" s="162"/>
    </row>
    <row r="1437" spans="2:25" x14ac:dyDescent="0.25">
      <c r="B1437" s="162"/>
      <c r="C1437" s="162"/>
      <c r="D1437" s="162"/>
      <c r="E1437" s="162"/>
      <c r="F1437" s="162"/>
      <c r="G1437" s="162"/>
      <c r="H1437" s="162"/>
      <c r="I1437" s="162"/>
      <c r="J1437" s="162"/>
      <c r="K1437" s="162"/>
      <c r="L1437" s="162"/>
      <c r="M1437" s="162"/>
      <c r="N1437" s="162"/>
      <c r="O1437" s="162"/>
      <c r="P1437" s="162"/>
      <c r="Q1437" s="162"/>
      <c r="R1437" s="162"/>
      <c r="S1437" s="162"/>
      <c r="T1437" s="162"/>
      <c r="U1437" s="162"/>
      <c r="V1437" s="162"/>
      <c r="W1437" s="162"/>
      <c r="X1437" s="162"/>
      <c r="Y1437" s="162"/>
    </row>
    <row r="1438" spans="2:25" x14ac:dyDescent="0.25">
      <c r="B1438" s="162"/>
      <c r="C1438" s="162"/>
      <c r="D1438" s="162"/>
      <c r="E1438" s="162"/>
      <c r="F1438" s="162"/>
      <c r="G1438" s="162"/>
      <c r="H1438" s="162"/>
      <c r="I1438" s="162"/>
      <c r="J1438" s="162"/>
      <c r="K1438" s="162"/>
      <c r="L1438" s="162"/>
      <c r="M1438" s="162"/>
      <c r="N1438" s="162"/>
      <c r="O1438" s="162"/>
      <c r="P1438" s="162"/>
      <c r="Q1438" s="162"/>
      <c r="R1438" s="162"/>
      <c r="S1438" s="162"/>
      <c r="T1438" s="162"/>
      <c r="U1438" s="162"/>
      <c r="V1438" s="162"/>
      <c r="W1438" s="162"/>
      <c r="X1438" s="162"/>
      <c r="Y1438" s="162"/>
    </row>
    <row r="1439" spans="2:25" x14ac:dyDescent="0.25">
      <c r="B1439" s="162"/>
      <c r="C1439" s="162"/>
      <c r="D1439" s="162"/>
      <c r="E1439" s="162"/>
      <c r="F1439" s="162"/>
      <c r="G1439" s="162"/>
      <c r="H1439" s="162"/>
      <c r="I1439" s="162"/>
      <c r="J1439" s="162"/>
      <c r="K1439" s="162"/>
      <c r="L1439" s="162"/>
      <c r="M1439" s="162"/>
      <c r="N1439" s="162"/>
      <c r="O1439" s="162"/>
      <c r="P1439" s="162"/>
      <c r="Q1439" s="162"/>
      <c r="R1439" s="162"/>
      <c r="S1439" s="162"/>
      <c r="T1439" s="162"/>
      <c r="U1439" s="162"/>
      <c r="V1439" s="162"/>
      <c r="W1439" s="162"/>
      <c r="X1439" s="162"/>
      <c r="Y1439" s="162"/>
    </row>
    <row r="1440" spans="2:25" x14ac:dyDescent="0.25">
      <c r="B1440" s="162"/>
      <c r="C1440" s="162"/>
      <c r="D1440" s="162"/>
      <c r="E1440" s="162"/>
      <c r="F1440" s="162"/>
      <c r="G1440" s="162"/>
      <c r="H1440" s="162"/>
      <c r="I1440" s="162"/>
      <c r="J1440" s="162"/>
      <c r="K1440" s="162"/>
      <c r="L1440" s="162"/>
      <c r="M1440" s="162"/>
      <c r="N1440" s="162"/>
      <c r="O1440" s="162"/>
      <c r="P1440" s="162"/>
      <c r="Q1440" s="162"/>
      <c r="R1440" s="162"/>
      <c r="S1440" s="162"/>
      <c r="T1440" s="162"/>
      <c r="U1440" s="162"/>
      <c r="V1440" s="162"/>
      <c r="W1440" s="162"/>
      <c r="X1440" s="162"/>
      <c r="Y1440" s="162"/>
    </row>
    <row r="1441" spans="2:25" x14ac:dyDescent="0.25">
      <c r="B1441" s="162"/>
      <c r="C1441" s="162"/>
      <c r="D1441" s="162"/>
      <c r="E1441" s="162"/>
      <c r="F1441" s="162"/>
      <c r="G1441" s="162"/>
      <c r="H1441" s="162"/>
      <c r="I1441" s="162"/>
      <c r="J1441" s="162"/>
      <c r="K1441" s="162"/>
      <c r="L1441" s="162"/>
      <c r="M1441" s="162"/>
      <c r="N1441" s="162"/>
      <c r="O1441" s="162"/>
      <c r="P1441" s="162"/>
      <c r="Q1441" s="162"/>
      <c r="R1441" s="162"/>
      <c r="S1441" s="162"/>
      <c r="T1441" s="162"/>
      <c r="U1441" s="162"/>
      <c r="V1441" s="162"/>
      <c r="W1441" s="162"/>
      <c r="X1441" s="162"/>
      <c r="Y1441" s="162"/>
    </row>
    <row r="1442" spans="2:25" x14ac:dyDescent="0.25">
      <c r="B1442" s="162"/>
      <c r="C1442" s="162"/>
      <c r="D1442" s="162"/>
      <c r="E1442" s="162"/>
      <c r="F1442" s="162"/>
      <c r="G1442" s="162"/>
      <c r="H1442" s="162"/>
      <c r="I1442" s="162"/>
      <c r="J1442" s="162"/>
      <c r="K1442" s="162"/>
      <c r="L1442" s="162"/>
      <c r="M1442" s="162"/>
      <c r="N1442" s="162"/>
      <c r="O1442" s="162"/>
      <c r="P1442" s="162"/>
      <c r="Q1442" s="162"/>
      <c r="R1442" s="162"/>
      <c r="S1442" s="162"/>
      <c r="T1442" s="162"/>
      <c r="U1442" s="162"/>
      <c r="V1442" s="162"/>
      <c r="W1442" s="162"/>
      <c r="X1442" s="162"/>
      <c r="Y1442" s="162"/>
    </row>
    <row r="1443" spans="2:25" x14ac:dyDescent="0.25">
      <c r="B1443" s="162"/>
      <c r="C1443" s="162"/>
      <c r="D1443" s="162"/>
      <c r="E1443" s="162"/>
      <c r="F1443" s="162"/>
      <c r="G1443" s="162"/>
      <c r="H1443" s="162"/>
      <c r="I1443" s="162"/>
      <c r="J1443" s="162"/>
      <c r="K1443" s="162"/>
      <c r="L1443" s="162"/>
      <c r="M1443" s="162"/>
      <c r="N1443" s="162"/>
      <c r="O1443" s="162"/>
      <c r="P1443" s="162"/>
      <c r="Q1443" s="162"/>
      <c r="R1443" s="162"/>
      <c r="S1443" s="162"/>
      <c r="T1443" s="162"/>
      <c r="U1443" s="162"/>
      <c r="V1443" s="162"/>
      <c r="W1443" s="162"/>
      <c r="X1443" s="162"/>
      <c r="Y1443" s="162"/>
    </row>
    <row r="1444" spans="2:25" x14ac:dyDescent="0.25">
      <c r="B1444" s="162"/>
      <c r="C1444" s="162"/>
      <c r="D1444" s="162"/>
      <c r="E1444" s="162"/>
      <c r="F1444" s="162"/>
      <c r="G1444" s="162"/>
      <c r="H1444" s="162"/>
      <c r="I1444" s="162"/>
      <c r="J1444" s="162"/>
      <c r="K1444" s="162"/>
      <c r="L1444" s="162"/>
      <c r="M1444" s="162"/>
      <c r="N1444" s="162"/>
      <c r="O1444" s="162"/>
      <c r="P1444" s="162"/>
      <c r="Q1444" s="162"/>
      <c r="R1444" s="162"/>
      <c r="S1444" s="162"/>
      <c r="T1444" s="162"/>
      <c r="U1444" s="162"/>
      <c r="V1444" s="162"/>
      <c r="W1444" s="162"/>
      <c r="X1444" s="162"/>
      <c r="Y1444" s="162"/>
    </row>
    <row r="1445" spans="2:25" x14ac:dyDescent="0.25">
      <c r="B1445" s="162"/>
      <c r="C1445" s="162"/>
      <c r="D1445" s="162"/>
      <c r="E1445" s="162"/>
      <c r="F1445" s="162"/>
      <c r="G1445" s="162"/>
      <c r="H1445" s="162"/>
      <c r="I1445" s="162"/>
      <c r="J1445" s="162"/>
      <c r="K1445" s="162"/>
      <c r="L1445" s="162"/>
      <c r="M1445" s="162"/>
      <c r="N1445" s="162"/>
      <c r="O1445" s="162"/>
      <c r="P1445" s="162"/>
      <c r="Q1445" s="162"/>
      <c r="R1445" s="162"/>
      <c r="S1445" s="162"/>
      <c r="T1445" s="162"/>
      <c r="U1445" s="162"/>
      <c r="V1445" s="162"/>
      <c r="W1445" s="162"/>
      <c r="X1445" s="162"/>
      <c r="Y1445" s="162"/>
    </row>
    <row r="1446" spans="2:25" x14ac:dyDescent="0.25">
      <c r="B1446" s="162"/>
      <c r="C1446" s="162"/>
      <c r="D1446" s="162"/>
      <c r="E1446" s="162"/>
      <c r="F1446" s="162"/>
      <c r="G1446" s="162"/>
      <c r="H1446" s="162"/>
      <c r="I1446" s="162"/>
      <c r="J1446" s="162"/>
      <c r="K1446" s="162"/>
      <c r="L1446" s="162"/>
      <c r="M1446" s="162"/>
      <c r="N1446" s="162"/>
      <c r="O1446" s="162"/>
      <c r="P1446" s="162"/>
      <c r="Q1446" s="162"/>
      <c r="R1446" s="162"/>
      <c r="S1446" s="162"/>
      <c r="T1446" s="162"/>
      <c r="U1446" s="162"/>
      <c r="V1446" s="162"/>
      <c r="W1446" s="162"/>
      <c r="X1446" s="162"/>
      <c r="Y1446" s="162"/>
    </row>
    <row r="1447" spans="2:25" x14ac:dyDescent="0.25">
      <c r="B1447" s="162"/>
      <c r="C1447" s="162"/>
      <c r="D1447" s="162"/>
      <c r="E1447" s="162"/>
      <c r="F1447" s="162"/>
      <c r="G1447" s="162"/>
      <c r="H1447" s="162"/>
      <c r="I1447" s="162"/>
      <c r="J1447" s="162"/>
      <c r="K1447" s="162"/>
      <c r="L1447" s="162"/>
      <c r="M1447" s="162"/>
      <c r="N1447" s="162"/>
      <c r="O1447" s="162"/>
      <c r="P1447" s="162"/>
      <c r="Q1447" s="162"/>
      <c r="R1447" s="162"/>
      <c r="S1447" s="162"/>
      <c r="T1447" s="162"/>
      <c r="U1447" s="162"/>
      <c r="V1447" s="162"/>
      <c r="W1447" s="162"/>
      <c r="X1447" s="162"/>
      <c r="Y1447" s="162"/>
    </row>
    <row r="1448" spans="2:25" x14ac:dyDescent="0.25">
      <c r="B1448" s="162"/>
      <c r="C1448" s="162"/>
      <c r="D1448" s="162"/>
      <c r="E1448" s="162"/>
      <c r="F1448" s="162"/>
      <c r="G1448" s="162"/>
      <c r="H1448" s="162"/>
      <c r="I1448" s="162"/>
      <c r="J1448" s="162"/>
      <c r="K1448" s="162"/>
      <c r="L1448" s="162"/>
      <c r="M1448" s="162"/>
      <c r="N1448" s="162"/>
      <c r="O1448" s="162"/>
      <c r="P1448" s="162"/>
      <c r="Q1448" s="162"/>
      <c r="R1448" s="162"/>
      <c r="S1448" s="162"/>
      <c r="T1448" s="162"/>
      <c r="U1448" s="162"/>
      <c r="V1448" s="162"/>
      <c r="W1448" s="162"/>
      <c r="X1448" s="162"/>
      <c r="Y1448" s="162"/>
    </row>
    <row r="1449" spans="2:25" x14ac:dyDescent="0.25">
      <c r="B1449" s="162"/>
      <c r="C1449" s="162"/>
      <c r="D1449" s="162"/>
      <c r="E1449" s="162"/>
      <c r="F1449" s="162"/>
      <c r="G1449" s="162"/>
      <c r="H1449" s="162"/>
      <c r="I1449" s="162"/>
      <c r="J1449" s="162"/>
      <c r="K1449" s="162"/>
      <c r="L1449" s="162"/>
      <c r="M1449" s="162"/>
      <c r="N1449" s="162"/>
      <c r="O1449" s="162"/>
      <c r="P1449" s="162"/>
      <c r="Q1449" s="162"/>
      <c r="R1449" s="162"/>
      <c r="S1449" s="162"/>
      <c r="T1449" s="162"/>
      <c r="U1449" s="162"/>
      <c r="V1449" s="162"/>
      <c r="W1449" s="162"/>
      <c r="X1449" s="162"/>
      <c r="Y1449" s="162"/>
    </row>
    <row r="1450" spans="2:25" x14ac:dyDescent="0.25">
      <c r="B1450" s="162"/>
      <c r="C1450" s="162"/>
      <c r="D1450" s="162"/>
      <c r="E1450" s="162"/>
      <c r="F1450" s="162"/>
      <c r="G1450" s="162"/>
      <c r="H1450" s="162"/>
      <c r="I1450" s="162"/>
      <c r="J1450" s="162"/>
      <c r="K1450" s="162"/>
      <c r="L1450" s="162"/>
      <c r="M1450" s="162"/>
      <c r="N1450" s="162"/>
      <c r="O1450" s="162"/>
      <c r="P1450" s="162"/>
      <c r="Q1450" s="162"/>
      <c r="R1450" s="162"/>
      <c r="S1450" s="162"/>
      <c r="T1450" s="162"/>
      <c r="U1450" s="162"/>
      <c r="V1450" s="162"/>
      <c r="W1450" s="162"/>
      <c r="X1450" s="162"/>
      <c r="Y1450" s="162"/>
    </row>
    <row r="1451" spans="2:25" x14ac:dyDescent="0.25">
      <c r="B1451" s="162"/>
      <c r="C1451" s="162"/>
      <c r="D1451" s="162"/>
      <c r="E1451" s="162"/>
      <c r="F1451" s="162"/>
      <c r="G1451" s="162"/>
      <c r="H1451" s="162"/>
      <c r="I1451" s="162"/>
      <c r="J1451" s="162"/>
      <c r="K1451" s="162"/>
      <c r="L1451" s="162"/>
      <c r="M1451" s="162"/>
      <c r="N1451" s="162"/>
      <c r="O1451" s="162"/>
      <c r="P1451" s="162"/>
      <c r="Q1451" s="162"/>
      <c r="R1451" s="162"/>
      <c r="S1451" s="162"/>
      <c r="T1451" s="162"/>
      <c r="U1451" s="162"/>
      <c r="V1451" s="162"/>
      <c r="W1451" s="162"/>
      <c r="X1451" s="162"/>
      <c r="Y1451" s="162"/>
    </row>
    <row r="1452" spans="2:25" x14ac:dyDescent="0.25">
      <c r="B1452" s="162"/>
      <c r="C1452" s="162"/>
      <c r="D1452" s="162"/>
      <c r="E1452" s="162"/>
      <c r="F1452" s="162"/>
      <c r="G1452" s="162"/>
      <c r="H1452" s="162"/>
      <c r="I1452" s="162"/>
      <c r="J1452" s="162"/>
      <c r="K1452" s="162"/>
      <c r="L1452" s="162"/>
      <c r="M1452" s="162"/>
      <c r="N1452" s="162"/>
      <c r="O1452" s="162"/>
      <c r="P1452" s="162"/>
      <c r="Q1452" s="162"/>
      <c r="R1452" s="162"/>
      <c r="S1452" s="162"/>
      <c r="T1452" s="162"/>
      <c r="U1452" s="162"/>
      <c r="V1452" s="162"/>
      <c r="W1452" s="162"/>
      <c r="X1452" s="162"/>
      <c r="Y1452" s="162"/>
    </row>
    <row r="1453" spans="2:25" x14ac:dyDescent="0.25">
      <c r="B1453" s="162"/>
      <c r="C1453" s="162"/>
      <c r="D1453" s="162"/>
      <c r="E1453" s="162"/>
      <c r="F1453" s="162"/>
      <c r="G1453" s="162"/>
      <c r="H1453" s="162"/>
      <c r="I1453" s="162"/>
      <c r="J1453" s="162"/>
      <c r="K1453" s="162"/>
      <c r="L1453" s="162"/>
      <c r="M1453" s="162"/>
      <c r="N1453" s="162"/>
      <c r="O1453" s="162"/>
      <c r="P1453" s="162"/>
      <c r="Q1453" s="162"/>
      <c r="R1453" s="162"/>
      <c r="S1453" s="162"/>
      <c r="T1453" s="162"/>
      <c r="U1453" s="162"/>
      <c r="V1453" s="162"/>
      <c r="W1453" s="162"/>
      <c r="X1453" s="162"/>
      <c r="Y1453" s="162"/>
    </row>
    <row r="1454" spans="2:25" x14ac:dyDescent="0.25">
      <c r="B1454" s="162"/>
      <c r="C1454" s="162"/>
      <c r="D1454" s="162"/>
      <c r="E1454" s="162"/>
      <c r="F1454" s="162"/>
      <c r="G1454" s="162"/>
      <c r="H1454" s="162"/>
      <c r="I1454" s="162"/>
      <c r="J1454" s="162"/>
      <c r="K1454" s="162"/>
      <c r="L1454" s="162"/>
      <c r="M1454" s="162"/>
      <c r="N1454" s="162"/>
      <c r="O1454" s="162"/>
      <c r="P1454" s="162"/>
      <c r="Q1454" s="162"/>
      <c r="R1454" s="162"/>
      <c r="S1454" s="162"/>
      <c r="T1454" s="162"/>
      <c r="U1454" s="162"/>
      <c r="V1454" s="162"/>
      <c r="W1454" s="162"/>
      <c r="X1454" s="162"/>
      <c r="Y1454" s="162"/>
    </row>
    <row r="1455" spans="2:25" x14ac:dyDescent="0.25">
      <c r="B1455" s="162"/>
      <c r="C1455" s="162"/>
      <c r="D1455" s="162"/>
      <c r="E1455" s="162"/>
      <c r="F1455" s="162"/>
      <c r="G1455" s="162"/>
      <c r="H1455" s="162"/>
      <c r="I1455" s="162"/>
      <c r="J1455" s="162"/>
      <c r="K1455" s="162"/>
      <c r="L1455" s="162"/>
      <c r="M1455" s="162"/>
      <c r="N1455" s="162"/>
      <c r="O1455" s="162"/>
      <c r="P1455" s="162"/>
      <c r="Q1455" s="162"/>
      <c r="R1455" s="162"/>
      <c r="S1455" s="162"/>
      <c r="T1455" s="162"/>
      <c r="U1455" s="162"/>
      <c r="V1455" s="162"/>
      <c r="W1455" s="162"/>
      <c r="X1455" s="162"/>
      <c r="Y1455" s="162"/>
    </row>
    <row r="1456" spans="2:25" x14ac:dyDescent="0.25">
      <c r="B1456" s="162"/>
      <c r="C1456" s="162"/>
      <c r="D1456" s="162"/>
      <c r="E1456" s="162"/>
      <c r="F1456" s="162"/>
      <c r="G1456" s="162"/>
      <c r="H1456" s="162"/>
      <c r="I1456" s="162"/>
      <c r="J1456" s="162"/>
      <c r="K1456" s="162"/>
      <c r="L1456" s="162"/>
      <c r="M1456" s="162"/>
      <c r="N1456" s="162"/>
      <c r="O1456" s="162"/>
      <c r="P1456" s="162"/>
      <c r="Q1456" s="162"/>
      <c r="R1456" s="162"/>
      <c r="S1456" s="162"/>
      <c r="T1456" s="162"/>
      <c r="U1456" s="162"/>
      <c r="V1456" s="162"/>
      <c r="W1456" s="162"/>
      <c r="X1456" s="162"/>
      <c r="Y1456" s="162"/>
    </row>
    <row r="1457" spans="2:25" x14ac:dyDescent="0.25">
      <c r="B1457" s="162"/>
      <c r="C1457" s="162"/>
      <c r="D1457" s="162"/>
      <c r="E1457" s="162"/>
      <c r="F1457" s="162"/>
      <c r="G1457" s="162"/>
      <c r="H1457" s="162"/>
      <c r="I1457" s="162"/>
      <c r="J1457" s="162"/>
      <c r="K1457" s="162"/>
      <c r="L1457" s="162"/>
      <c r="M1457" s="162"/>
      <c r="N1457" s="162"/>
      <c r="O1457" s="162"/>
      <c r="P1457" s="162"/>
      <c r="Q1457" s="162"/>
      <c r="R1457" s="162"/>
      <c r="S1457" s="162"/>
      <c r="T1457" s="162"/>
      <c r="U1457" s="162"/>
      <c r="V1457" s="162"/>
      <c r="W1457" s="162"/>
      <c r="X1457" s="162"/>
      <c r="Y1457" s="162"/>
    </row>
    <row r="1458" spans="2:25" x14ac:dyDescent="0.25">
      <c r="B1458" s="162"/>
      <c r="C1458" s="162"/>
      <c r="D1458" s="162"/>
      <c r="E1458" s="162"/>
      <c r="F1458" s="162"/>
      <c r="G1458" s="162"/>
      <c r="H1458" s="162"/>
      <c r="I1458" s="162"/>
      <c r="J1458" s="162"/>
      <c r="K1458" s="162"/>
      <c r="L1458" s="162"/>
      <c r="M1458" s="162"/>
      <c r="N1458" s="162"/>
      <c r="O1458" s="162"/>
      <c r="P1458" s="162"/>
      <c r="Q1458" s="162"/>
      <c r="R1458" s="162"/>
      <c r="S1458" s="162"/>
      <c r="T1458" s="162"/>
      <c r="U1458" s="162"/>
      <c r="V1458" s="162"/>
      <c r="W1458" s="162"/>
      <c r="X1458" s="162"/>
      <c r="Y1458" s="162"/>
    </row>
    <row r="1459" spans="2:25" x14ac:dyDescent="0.25">
      <c r="B1459" s="162"/>
      <c r="C1459" s="162"/>
      <c r="D1459" s="162"/>
      <c r="E1459" s="162"/>
      <c r="F1459" s="162"/>
      <c r="G1459" s="162"/>
      <c r="H1459" s="162"/>
      <c r="I1459" s="162"/>
      <c r="J1459" s="162"/>
      <c r="K1459" s="162"/>
      <c r="L1459" s="162"/>
      <c r="M1459" s="162"/>
      <c r="N1459" s="162"/>
      <c r="O1459" s="162"/>
      <c r="P1459" s="162"/>
      <c r="Q1459" s="162"/>
      <c r="R1459" s="162"/>
      <c r="S1459" s="162"/>
      <c r="T1459" s="162"/>
      <c r="U1459" s="162"/>
      <c r="V1459" s="162"/>
      <c r="W1459" s="162"/>
      <c r="X1459" s="162"/>
      <c r="Y1459" s="162"/>
    </row>
    <row r="1460" spans="2:25" x14ac:dyDescent="0.25">
      <c r="B1460" s="162"/>
      <c r="C1460" s="162"/>
      <c r="D1460" s="162"/>
      <c r="E1460" s="162"/>
      <c r="F1460" s="162"/>
      <c r="G1460" s="162"/>
      <c r="H1460" s="162"/>
      <c r="I1460" s="162"/>
      <c r="J1460" s="162"/>
      <c r="K1460" s="162"/>
      <c r="L1460" s="162"/>
      <c r="M1460" s="162"/>
      <c r="N1460" s="162"/>
      <c r="O1460" s="162"/>
      <c r="P1460" s="162"/>
      <c r="Q1460" s="162"/>
      <c r="R1460" s="162"/>
      <c r="S1460" s="162"/>
      <c r="T1460" s="162"/>
      <c r="U1460" s="162"/>
      <c r="V1460" s="162"/>
      <c r="W1460" s="162"/>
      <c r="X1460" s="162"/>
      <c r="Y1460" s="162"/>
    </row>
    <row r="1461" spans="2:25" x14ac:dyDescent="0.25">
      <c r="B1461" s="162"/>
      <c r="C1461" s="162"/>
      <c r="D1461" s="162"/>
      <c r="E1461" s="162"/>
      <c r="F1461" s="162"/>
      <c r="G1461" s="162"/>
      <c r="H1461" s="162"/>
      <c r="I1461" s="162"/>
      <c r="J1461" s="162"/>
      <c r="K1461" s="162"/>
      <c r="L1461" s="162"/>
      <c r="M1461" s="162"/>
      <c r="N1461" s="162"/>
      <c r="O1461" s="162"/>
      <c r="P1461" s="162"/>
      <c r="Q1461" s="162"/>
      <c r="R1461" s="162"/>
      <c r="S1461" s="162"/>
      <c r="T1461" s="162"/>
      <c r="U1461" s="162"/>
      <c r="V1461" s="162"/>
      <c r="W1461" s="162"/>
      <c r="X1461" s="162"/>
      <c r="Y1461" s="162"/>
    </row>
    <row r="1462" spans="2:25" x14ac:dyDescent="0.25">
      <c r="B1462" s="162"/>
      <c r="C1462" s="162"/>
      <c r="D1462" s="162"/>
      <c r="E1462" s="162"/>
      <c r="F1462" s="162"/>
      <c r="G1462" s="162"/>
      <c r="H1462" s="162"/>
      <c r="I1462" s="162"/>
      <c r="J1462" s="162"/>
      <c r="K1462" s="162"/>
      <c r="L1462" s="162"/>
      <c r="M1462" s="162"/>
      <c r="N1462" s="162"/>
      <c r="O1462" s="162"/>
      <c r="P1462" s="162"/>
      <c r="Q1462" s="162"/>
      <c r="R1462" s="162"/>
      <c r="S1462" s="162"/>
      <c r="T1462" s="162"/>
      <c r="U1462" s="162"/>
      <c r="V1462" s="162"/>
      <c r="W1462" s="162"/>
      <c r="X1462" s="162"/>
      <c r="Y1462" s="162"/>
    </row>
    <row r="1463" spans="2:25" x14ac:dyDescent="0.25">
      <c r="B1463" s="162"/>
      <c r="C1463" s="162"/>
      <c r="D1463" s="162"/>
      <c r="E1463" s="162"/>
      <c r="F1463" s="162"/>
      <c r="G1463" s="162"/>
      <c r="H1463" s="162"/>
      <c r="I1463" s="162"/>
      <c r="J1463" s="162"/>
      <c r="K1463" s="162"/>
      <c r="L1463" s="162"/>
      <c r="M1463" s="162"/>
      <c r="N1463" s="162"/>
      <c r="O1463" s="162"/>
      <c r="P1463" s="162"/>
      <c r="Q1463" s="162"/>
      <c r="R1463" s="162"/>
      <c r="S1463" s="162"/>
      <c r="T1463" s="162"/>
      <c r="U1463" s="162"/>
      <c r="V1463" s="162"/>
      <c r="W1463" s="162"/>
      <c r="X1463" s="162"/>
      <c r="Y1463" s="162"/>
    </row>
    <row r="1464" spans="2:25" x14ac:dyDescent="0.25">
      <c r="B1464" s="162"/>
      <c r="C1464" s="162"/>
      <c r="D1464" s="162"/>
      <c r="E1464" s="162"/>
      <c r="F1464" s="162"/>
      <c r="G1464" s="162"/>
      <c r="H1464" s="162"/>
      <c r="I1464" s="162"/>
      <c r="J1464" s="162"/>
      <c r="K1464" s="162"/>
      <c r="L1464" s="162"/>
      <c r="M1464" s="162"/>
      <c r="N1464" s="162"/>
      <c r="O1464" s="162"/>
      <c r="P1464" s="162"/>
      <c r="Q1464" s="162"/>
      <c r="R1464" s="162"/>
      <c r="S1464" s="162"/>
      <c r="T1464" s="162"/>
      <c r="U1464" s="162"/>
      <c r="V1464" s="162"/>
      <c r="W1464" s="162"/>
      <c r="X1464" s="162"/>
      <c r="Y1464" s="162"/>
    </row>
    <row r="1465" spans="2:25" x14ac:dyDescent="0.25">
      <c r="B1465" s="162"/>
      <c r="C1465" s="162"/>
      <c r="D1465" s="162"/>
      <c r="E1465" s="162"/>
      <c r="F1465" s="162"/>
      <c r="G1465" s="162"/>
      <c r="H1465" s="162"/>
      <c r="I1465" s="162"/>
      <c r="J1465" s="162"/>
      <c r="K1465" s="162"/>
      <c r="L1465" s="162"/>
      <c r="M1465" s="162"/>
      <c r="N1465" s="162"/>
      <c r="O1465" s="162"/>
      <c r="P1465" s="162"/>
      <c r="Q1465" s="162"/>
      <c r="R1465" s="162"/>
      <c r="S1465" s="162"/>
      <c r="T1465" s="162"/>
      <c r="U1465" s="162"/>
      <c r="V1465" s="162"/>
      <c r="W1465" s="162"/>
      <c r="X1465" s="162"/>
      <c r="Y1465" s="162"/>
    </row>
    <row r="1466" spans="2:25" x14ac:dyDescent="0.25">
      <c r="B1466" s="162"/>
      <c r="C1466" s="162"/>
      <c r="D1466" s="162"/>
      <c r="E1466" s="162"/>
      <c r="F1466" s="162"/>
      <c r="G1466" s="162"/>
      <c r="H1466" s="162"/>
      <c r="I1466" s="162"/>
      <c r="J1466" s="162"/>
      <c r="K1466" s="162"/>
      <c r="L1466" s="162"/>
      <c r="M1466" s="162"/>
      <c r="N1466" s="162"/>
      <c r="O1466" s="162"/>
      <c r="P1466" s="162"/>
      <c r="Q1466" s="162"/>
      <c r="R1466" s="162"/>
      <c r="S1466" s="162"/>
      <c r="T1466" s="162"/>
      <c r="U1466" s="162"/>
      <c r="V1466" s="162"/>
      <c r="W1466" s="162"/>
      <c r="X1466" s="162"/>
      <c r="Y1466" s="162"/>
    </row>
    <row r="1467" spans="2:25" x14ac:dyDescent="0.25">
      <c r="B1467" s="162"/>
      <c r="C1467" s="162"/>
      <c r="D1467" s="162"/>
      <c r="E1467" s="162"/>
      <c r="F1467" s="162"/>
      <c r="G1467" s="162"/>
      <c r="H1467" s="162"/>
      <c r="I1467" s="162"/>
      <c r="J1467" s="162"/>
      <c r="K1467" s="162"/>
      <c r="L1467" s="162"/>
      <c r="M1467" s="162"/>
      <c r="N1467" s="162"/>
      <c r="O1467" s="162"/>
      <c r="P1467" s="162"/>
      <c r="Q1467" s="162"/>
      <c r="R1467" s="162"/>
      <c r="S1467" s="162"/>
      <c r="T1467" s="162"/>
      <c r="U1467" s="162"/>
      <c r="V1467" s="162"/>
      <c r="W1467" s="162"/>
      <c r="X1467" s="162"/>
      <c r="Y1467" s="162"/>
    </row>
    <row r="1468" spans="2:25" x14ac:dyDescent="0.25">
      <c r="B1468" s="162"/>
      <c r="C1468" s="162"/>
      <c r="D1468" s="162"/>
      <c r="E1468" s="162"/>
      <c r="F1468" s="162"/>
      <c r="G1468" s="162"/>
      <c r="H1468" s="162"/>
      <c r="I1468" s="162"/>
      <c r="J1468" s="162"/>
      <c r="K1468" s="162"/>
      <c r="L1468" s="162"/>
      <c r="M1468" s="162"/>
      <c r="N1468" s="162"/>
      <c r="O1468" s="162"/>
      <c r="P1468" s="162"/>
      <c r="Q1468" s="162"/>
      <c r="R1468" s="162"/>
      <c r="S1468" s="162"/>
      <c r="T1468" s="162"/>
      <c r="U1468" s="162"/>
      <c r="V1468" s="162"/>
      <c r="W1468" s="162"/>
      <c r="X1468" s="162"/>
      <c r="Y1468" s="162"/>
    </row>
    <row r="1469" spans="2:25" x14ac:dyDescent="0.25">
      <c r="B1469" s="162"/>
      <c r="C1469" s="162"/>
      <c r="D1469" s="162"/>
      <c r="E1469" s="162"/>
      <c r="F1469" s="162"/>
      <c r="G1469" s="162"/>
      <c r="H1469" s="162"/>
      <c r="I1469" s="162"/>
      <c r="J1469" s="162"/>
      <c r="K1469" s="162"/>
      <c r="L1469" s="162"/>
      <c r="M1469" s="162"/>
      <c r="N1469" s="162"/>
      <c r="O1469" s="162"/>
      <c r="P1469" s="162"/>
      <c r="Q1469" s="162"/>
      <c r="R1469" s="162"/>
      <c r="S1469" s="162"/>
      <c r="T1469" s="162"/>
      <c r="U1469" s="162"/>
      <c r="V1469" s="162"/>
      <c r="W1469" s="162"/>
      <c r="X1469" s="162"/>
      <c r="Y1469" s="162"/>
    </row>
    <row r="1470" spans="2:25" x14ac:dyDescent="0.25">
      <c r="B1470" s="162"/>
      <c r="C1470" s="162"/>
      <c r="D1470" s="162"/>
      <c r="E1470" s="162"/>
      <c r="F1470" s="162"/>
      <c r="G1470" s="162"/>
      <c r="H1470" s="162"/>
      <c r="I1470" s="162"/>
      <c r="J1470" s="162"/>
      <c r="K1470" s="162"/>
      <c r="L1470" s="162"/>
      <c r="M1470" s="162"/>
      <c r="N1470" s="162"/>
      <c r="O1470" s="162"/>
      <c r="P1470" s="162"/>
      <c r="Q1470" s="162"/>
      <c r="R1470" s="162"/>
      <c r="S1470" s="162"/>
      <c r="T1470" s="162"/>
      <c r="U1470" s="162"/>
      <c r="V1470" s="162"/>
      <c r="W1470" s="162"/>
      <c r="X1470" s="162"/>
      <c r="Y1470" s="162"/>
    </row>
    <row r="1471" spans="2:25" x14ac:dyDescent="0.25">
      <c r="B1471" s="162"/>
      <c r="C1471" s="162"/>
      <c r="D1471" s="162"/>
      <c r="E1471" s="162"/>
      <c r="F1471" s="162"/>
      <c r="G1471" s="162"/>
      <c r="H1471" s="162"/>
      <c r="I1471" s="162"/>
      <c r="J1471" s="162"/>
      <c r="K1471" s="162"/>
      <c r="L1471" s="162"/>
      <c r="M1471" s="162"/>
      <c r="N1471" s="162"/>
      <c r="O1471" s="162"/>
      <c r="P1471" s="162"/>
      <c r="Q1471" s="162"/>
      <c r="R1471" s="162"/>
      <c r="S1471" s="162"/>
      <c r="T1471" s="162"/>
      <c r="U1471" s="162"/>
      <c r="V1471" s="162"/>
      <c r="W1471" s="162"/>
      <c r="X1471" s="162"/>
      <c r="Y1471" s="162"/>
    </row>
    <row r="1472" spans="2:25" x14ac:dyDescent="0.25">
      <c r="B1472" s="162"/>
      <c r="C1472" s="162"/>
      <c r="D1472" s="162"/>
      <c r="E1472" s="162"/>
      <c r="F1472" s="162"/>
      <c r="G1472" s="162"/>
      <c r="H1472" s="162"/>
      <c r="I1472" s="162"/>
      <c r="J1472" s="162"/>
      <c r="K1472" s="162"/>
      <c r="L1472" s="162"/>
      <c r="M1472" s="162"/>
      <c r="N1472" s="162"/>
      <c r="O1472" s="162"/>
      <c r="P1472" s="162"/>
      <c r="Q1472" s="162"/>
      <c r="R1472" s="162"/>
      <c r="S1472" s="162"/>
      <c r="T1472" s="162"/>
      <c r="U1472" s="162"/>
      <c r="V1472" s="162"/>
      <c r="W1472" s="162"/>
      <c r="X1472" s="162"/>
      <c r="Y1472" s="162"/>
    </row>
    <row r="1473" spans="2:25" x14ac:dyDescent="0.25">
      <c r="B1473" s="162"/>
      <c r="C1473" s="162"/>
      <c r="D1473" s="162"/>
      <c r="E1473" s="162"/>
      <c r="F1473" s="162"/>
      <c r="G1473" s="162"/>
      <c r="H1473" s="162"/>
      <c r="I1473" s="162"/>
      <c r="J1473" s="162"/>
      <c r="K1473" s="162"/>
      <c r="L1473" s="162"/>
      <c r="M1473" s="162"/>
      <c r="N1473" s="162"/>
      <c r="O1473" s="162"/>
      <c r="P1473" s="162"/>
      <c r="Q1473" s="162"/>
      <c r="R1473" s="162"/>
      <c r="S1473" s="162"/>
      <c r="T1473" s="162"/>
      <c r="U1473" s="162"/>
      <c r="V1473" s="162"/>
      <c r="W1473" s="162"/>
      <c r="X1473" s="162"/>
      <c r="Y1473" s="162"/>
    </row>
    <row r="1474" spans="2:25" x14ac:dyDescent="0.25">
      <c r="B1474" s="162"/>
      <c r="C1474" s="162"/>
      <c r="D1474" s="162"/>
      <c r="E1474" s="162"/>
      <c r="F1474" s="162"/>
      <c r="G1474" s="162"/>
      <c r="H1474" s="162"/>
      <c r="I1474" s="162"/>
      <c r="J1474" s="162"/>
      <c r="K1474" s="162"/>
      <c r="L1474" s="162"/>
      <c r="M1474" s="162"/>
      <c r="N1474" s="162"/>
      <c r="O1474" s="162"/>
      <c r="P1474" s="162"/>
      <c r="Q1474" s="162"/>
      <c r="R1474" s="162"/>
      <c r="S1474" s="162"/>
      <c r="T1474" s="162"/>
      <c r="U1474" s="162"/>
      <c r="V1474" s="162"/>
      <c r="W1474" s="162"/>
      <c r="X1474" s="162"/>
      <c r="Y1474" s="162"/>
    </row>
    <row r="1475" spans="2:25" x14ac:dyDescent="0.25">
      <c r="B1475" s="162"/>
      <c r="C1475" s="162"/>
      <c r="D1475" s="162"/>
      <c r="E1475" s="162"/>
      <c r="F1475" s="162"/>
      <c r="G1475" s="162"/>
      <c r="H1475" s="162"/>
      <c r="I1475" s="162"/>
      <c r="J1475" s="162"/>
      <c r="K1475" s="162"/>
      <c r="L1475" s="162"/>
      <c r="M1475" s="162"/>
      <c r="N1475" s="162"/>
      <c r="O1475" s="162"/>
      <c r="P1475" s="162"/>
      <c r="Q1475" s="162"/>
      <c r="R1475" s="162"/>
      <c r="S1475" s="162"/>
      <c r="T1475" s="162"/>
      <c r="U1475" s="162"/>
      <c r="V1475" s="162"/>
      <c r="W1475" s="162"/>
      <c r="X1475" s="162"/>
      <c r="Y1475" s="162"/>
    </row>
    <row r="1476" spans="2:25" x14ac:dyDescent="0.25">
      <c r="B1476" s="162"/>
      <c r="C1476" s="162"/>
      <c r="D1476" s="162"/>
      <c r="E1476" s="162"/>
      <c r="F1476" s="162"/>
      <c r="G1476" s="162"/>
      <c r="H1476" s="162"/>
      <c r="I1476" s="162"/>
      <c r="J1476" s="162"/>
      <c r="K1476" s="162"/>
      <c r="L1476" s="162"/>
      <c r="M1476" s="162"/>
      <c r="N1476" s="162"/>
      <c r="O1476" s="162"/>
      <c r="P1476" s="162"/>
      <c r="Q1476" s="162"/>
      <c r="R1476" s="162"/>
      <c r="S1476" s="162"/>
      <c r="T1476" s="162"/>
      <c r="U1476" s="162"/>
      <c r="V1476" s="162"/>
      <c r="W1476" s="162"/>
      <c r="X1476" s="162"/>
      <c r="Y1476" s="162"/>
    </row>
    <row r="1477" spans="2:25" x14ac:dyDescent="0.25">
      <c r="B1477" s="162"/>
      <c r="C1477" s="162"/>
      <c r="D1477" s="162"/>
      <c r="E1477" s="162"/>
      <c r="F1477" s="162"/>
      <c r="G1477" s="162"/>
      <c r="H1477" s="162"/>
      <c r="I1477" s="162"/>
      <c r="J1477" s="162"/>
      <c r="K1477" s="162"/>
      <c r="L1477" s="162"/>
      <c r="M1477" s="162"/>
      <c r="N1477" s="162"/>
      <c r="O1477" s="162"/>
      <c r="P1477" s="162"/>
      <c r="Q1477" s="162"/>
      <c r="R1477" s="162"/>
      <c r="S1477" s="162"/>
      <c r="T1477" s="162"/>
      <c r="U1477" s="162"/>
      <c r="V1477" s="162"/>
      <c r="W1477" s="162"/>
      <c r="X1477" s="162"/>
      <c r="Y1477" s="162"/>
    </row>
    <row r="1478" spans="2:25" x14ac:dyDescent="0.25">
      <c r="B1478" s="162"/>
      <c r="C1478" s="162"/>
      <c r="D1478" s="162"/>
      <c r="E1478" s="162"/>
      <c r="F1478" s="162"/>
      <c r="G1478" s="162"/>
      <c r="H1478" s="162"/>
      <c r="I1478" s="162"/>
      <c r="J1478" s="162"/>
      <c r="K1478" s="162"/>
      <c r="L1478" s="162"/>
      <c r="M1478" s="162"/>
      <c r="N1478" s="162"/>
      <c r="O1478" s="162"/>
      <c r="P1478" s="162"/>
      <c r="Q1478" s="162"/>
      <c r="R1478" s="162"/>
      <c r="S1478" s="162"/>
      <c r="T1478" s="162"/>
      <c r="U1478" s="162"/>
      <c r="V1478" s="162"/>
      <c r="W1478" s="162"/>
      <c r="X1478" s="162"/>
      <c r="Y1478" s="162"/>
    </row>
    <row r="1479" spans="2:25" x14ac:dyDescent="0.25">
      <c r="B1479" s="162"/>
      <c r="C1479" s="162"/>
      <c r="D1479" s="162"/>
      <c r="E1479" s="162"/>
      <c r="F1479" s="162"/>
      <c r="G1479" s="162"/>
      <c r="H1479" s="162"/>
      <c r="I1479" s="162"/>
      <c r="J1479" s="162"/>
      <c r="K1479" s="162"/>
      <c r="L1479" s="162"/>
      <c r="M1479" s="162"/>
      <c r="N1479" s="162"/>
      <c r="O1479" s="162"/>
      <c r="P1479" s="162"/>
      <c r="Q1479" s="162"/>
      <c r="R1479" s="162"/>
      <c r="S1479" s="162"/>
      <c r="T1479" s="162"/>
      <c r="U1479" s="162"/>
      <c r="V1479" s="162"/>
      <c r="W1479" s="162"/>
      <c r="X1479" s="162"/>
      <c r="Y1479" s="162"/>
    </row>
    <row r="1480" spans="2:25" x14ac:dyDescent="0.25">
      <c r="B1480" s="162"/>
      <c r="C1480" s="162"/>
      <c r="D1480" s="162"/>
      <c r="E1480" s="162"/>
      <c r="F1480" s="162"/>
      <c r="G1480" s="162"/>
      <c r="H1480" s="162"/>
      <c r="I1480" s="162"/>
      <c r="J1480" s="162"/>
      <c r="K1480" s="162"/>
      <c r="L1480" s="162"/>
      <c r="M1480" s="162"/>
      <c r="N1480" s="162"/>
      <c r="O1480" s="162"/>
      <c r="P1480" s="162"/>
      <c r="Q1480" s="162"/>
      <c r="R1480" s="162"/>
      <c r="S1480" s="162"/>
      <c r="T1480" s="162"/>
      <c r="U1480" s="162"/>
      <c r="V1480" s="162"/>
      <c r="W1480" s="162"/>
      <c r="X1480" s="162"/>
      <c r="Y1480" s="162"/>
    </row>
    <row r="1481" spans="2:25" x14ac:dyDescent="0.25">
      <c r="B1481" s="162"/>
      <c r="C1481" s="162"/>
      <c r="D1481" s="162"/>
      <c r="E1481" s="162"/>
      <c r="F1481" s="162"/>
      <c r="G1481" s="162"/>
      <c r="H1481" s="162"/>
      <c r="I1481" s="162"/>
      <c r="J1481" s="162"/>
      <c r="K1481" s="162"/>
      <c r="L1481" s="162"/>
      <c r="M1481" s="162"/>
      <c r="N1481" s="162"/>
      <c r="O1481" s="162"/>
      <c r="P1481" s="162"/>
      <c r="Q1481" s="162"/>
      <c r="R1481" s="162"/>
      <c r="S1481" s="162"/>
      <c r="T1481" s="162"/>
      <c r="U1481" s="162"/>
      <c r="V1481" s="162"/>
      <c r="W1481" s="162"/>
      <c r="X1481" s="162"/>
      <c r="Y1481" s="162"/>
    </row>
    <row r="1482" spans="2:25" x14ac:dyDescent="0.25">
      <c r="B1482" s="162"/>
      <c r="C1482" s="162"/>
      <c r="D1482" s="162"/>
      <c r="E1482" s="162"/>
      <c r="F1482" s="162"/>
      <c r="G1482" s="162"/>
      <c r="H1482" s="162"/>
      <c r="I1482" s="162"/>
      <c r="J1482" s="162"/>
      <c r="K1482" s="162"/>
      <c r="L1482" s="162"/>
      <c r="M1482" s="162"/>
      <c r="N1482" s="162"/>
      <c r="O1482" s="162"/>
      <c r="P1482" s="162"/>
      <c r="Q1482" s="162"/>
      <c r="R1482" s="162"/>
      <c r="S1482" s="162"/>
      <c r="T1482" s="162"/>
      <c r="U1482" s="162"/>
      <c r="V1482" s="162"/>
      <c r="W1482" s="162"/>
      <c r="X1482" s="162"/>
      <c r="Y1482" s="162"/>
    </row>
    <row r="1483" spans="2:25" x14ac:dyDescent="0.25">
      <c r="B1483" s="162"/>
      <c r="C1483" s="162"/>
      <c r="D1483" s="162"/>
      <c r="E1483" s="162"/>
      <c r="F1483" s="162"/>
      <c r="G1483" s="162"/>
      <c r="H1483" s="162"/>
      <c r="I1483" s="162"/>
      <c r="J1483" s="162"/>
      <c r="K1483" s="162"/>
      <c r="L1483" s="162"/>
      <c r="M1483" s="162"/>
      <c r="N1483" s="162"/>
      <c r="O1483" s="162"/>
      <c r="P1483" s="162"/>
      <c r="Q1483" s="162"/>
      <c r="R1483" s="162"/>
      <c r="S1483" s="162"/>
      <c r="T1483" s="162"/>
      <c r="U1483" s="162"/>
      <c r="V1483" s="162"/>
      <c r="W1483" s="162"/>
      <c r="X1483" s="162"/>
      <c r="Y1483" s="162"/>
    </row>
    <row r="1484" spans="2:25" x14ac:dyDescent="0.25">
      <c r="B1484" s="162"/>
      <c r="C1484" s="162"/>
      <c r="D1484" s="162"/>
      <c r="E1484" s="162"/>
      <c r="F1484" s="162"/>
      <c r="G1484" s="162"/>
      <c r="H1484" s="162"/>
      <c r="I1484" s="162"/>
      <c r="J1484" s="162"/>
      <c r="K1484" s="162"/>
      <c r="L1484" s="162"/>
      <c r="M1484" s="162"/>
      <c r="N1484" s="162"/>
      <c r="O1484" s="162"/>
      <c r="P1484" s="162"/>
      <c r="Q1484" s="162"/>
      <c r="R1484" s="162"/>
      <c r="S1484" s="162"/>
      <c r="T1484" s="162"/>
      <c r="U1484" s="162"/>
      <c r="V1484" s="162"/>
      <c r="W1484" s="162"/>
      <c r="X1484" s="162"/>
      <c r="Y1484" s="162"/>
    </row>
    <row r="1485" spans="2:25" x14ac:dyDescent="0.25">
      <c r="B1485" s="162"/>
      <c r="C1485" s="162"/>
      <c r="D1485" s="162"/>
      <c r="E1485" s="162"/>
      <c r="F1485" s="162"/>
      <c r="G1485" s="162"/>
      <c r="H1485" s="162"/>
      <c r="I1485" s="162"/>
      <c r="J1485" s="162"/>
      <c r="K1485" s="162"/>
      <c r="L1485" s="162"/>
      <c r="M1485" s="162"/>
      <c r="N1485" s="162"/>
      <c r="O1485" s="162"/>
      <c r="P1485" s="162"/>
      <c r="Q1485" s="162"/>
      <c r="R1485" s="162"/>
      <c r="S1485" s="162"/>
      <c r="T1485" s="162"/>
      <c r="U1485" s="162"/>
      <c r="V1485" s="162"/>
      <c r="W1485" s="162"/>
      <c r="X1485" s="162"/>
      <c r="Y1485" s="162"/>
    </row>
    <row r="1486" spans="2:25" x14ac:dyDescent="0.25">
      <c r="B1486" s="162"/>
      <c r="C1486" s="162"/>
      <c r="D1486" s="162"/>
      <c r="E1486" s="162"/>
      <c r="F1486" s="162"/>
      <c r="G1486" s="162"/>
      <c r="H1486" s="162"/>
      <c r="I1486" s="162"/>
      <c r="J1486" s="162"/>
      <c r="K1486" s="162"/>
      <c r="L1486" s="162"/>
      <c r="M1486" s="162"/>
      <c r="N1486" s="162"/>
      <c r="O1486" s="162"/>
      <c r="P1486" s="162"/>
      <c r="Q1486" s="162"/>
      <c r="R1486" s="162"/>
      <c r="S1486" s="162"/>
      <c r="T1486" s="162"/>
      <c r="U1486" s="162"/>
      <c r="V1486" s="162"/>
      <c r="W1486" s="162"/>
      <c r="X1486" s="162"/>
      <c r="Y1486" s="162"/>
    </row>
    <row r="1487" spans="2:25" x14ac:dyDescent="0.25">
      <c r="B1487" s="162"/>
      <c r="C1487" s="162"/>
      <c r="D1487" s="162"/>
      <c r="E1487" s="162"/>
      <c r="F1487" s="162"/>
      <c r="G1487" s="162"/>
      <c r="H1487" s="162"/>
      <c r="I1487" s="162"/>
      <c r="J1487" s="162"/>
      <c r="K1487" s="162"/>
      <c r="L1487" s="162"/>
      <c r="M1487" s="162"/>
      <c r="N1487" s="162"/>
      <c r="O1487" s="162"/>
      <c r="P1487" s="162"/>
      <c r="Q1487" s="162"/>
      <c r="R1487" s="162"/>
      <c r="S1487" s="162"/>
      <c r="T1487" s="162"/>
      <c r="U1487" s="162"/>
      <c r="V1487" s="162"/>
      <c r="W1487" s="162"/>
      <c r="X1487" s="162"/>
      <c r="Y1487" s="162"/>
    </row>
    <row r="1488" spans="2:25" x14ac:dyDescent="0.25">
      <c r="B1488" s="162"/>
      <c r="C1488" s="162"/>
      <c r="D1488" s="162"/>
      <c r="E1488" s="162"/>
      <c r="F1488" s="162"/>
      <c r="G1488" s="162"/>
      <c r="H1488" s="162"/>
      <c r="I1488" s="162"/>
      <c r="J1488" s="162"/>
      <c r="K1488" s="162"/>
      <c r="L1488" s="162"/>
      <c r="M1488" s="162"/>
      <c r="N1488" s="162"/>
      <c r="O1488" s="162"/>
      <c r="P1488" s="162"/>
      <c r="Q1488" s="162"/>
      <c r="R1488" s="162"/>
      <c r="S1488" s="162"/>
      <c r="T1488" s="162"/>
      <c r="U1488" s="162"/>
      <c r="V1488" s="162"/>
      <c r="W1488" s="162"/>
      <c r="X1488" s="162"/>
      <c r="Y1488" s="162"/>
    </row>
    <row r="1489" spans="2:25" x14ac:dyDescent="0.25">
      <c r="B1489" s="162"/>
      <c r="C1489" s="162"/>
      <c r="D1489" s="162"/>
      <c r="E1489" s="162"/>
      <c r="F1489" s="162"/>
      <c r="G1489" s="162"/>
      <c r="H1489" s="162"/>
      <c r="I1489" s="162"/>
      <c r="J1489" s="162"/>
      <c r="K1489" s="162"/>
      <c r="L1489" s="162"/>
      <c r="M1489" s="162"/>
      <c r="N1489" s="162"/>
      <c r="O1489" s="162"/>
      <c r="P1489" s="162"/>
      <c r="Q1489" s="162"/>
      <c r="R1489" s="162"/>
      <c r="S1489" s="162"/>
      <c r="T1489" s="162"/>
      <c r="U1489" s="162"/>
      <c r="V1489" s="162"/>
      <c r="W1489" s="162"/>
      <c r="X1489" s="162"/>
      <c r="Y1489" s="162"/>
    </row>
    <row r="1490" spans="2:25" x14ac:dyDescent="0.25">
      <c r="B1490" s="162"/>
      <c r="C1490" s="162"/>
      <c r="D1490" s="162"/>
      <c r="E1490" s="162"/>
      <c r="F1490" s="162"/>
      <c r="G1490" s="162"/>
      <c r="H1490" s="162"/>
      <c r="I1490" s="162"/>
      <c r="J1490" s="162"/>
      <c r="K1490" s="162"/>
      <c r="L1490" s="162"/>
      <c r="M1490" s="162"/>
      <c r="N1490" s="162"/>
      <c r="O1490" s="162"/>
      <c r="P1490" s="162"/>
      <c r="Q1490" s="162"/>
      <c r="R1490" s="162"/>
      <c r="S1490" s="162"/>
      <c r="T1490" s="162"/>
      <c r="U1490" s="162"/>
      <c r="V1490" s="162"/>
      <c r="W1490" s="162"/>
      <c r="X1490" s="162"/>
      <c r="Y1490" s="162"/>
    </row>
    <row r="1491" spans="2:25" x14ac:dyDescent="0.25">
      <c r="B1491" s="162"/>
      <c r="C1491" s="162"/>
      <c r="D1491" s="162"/>
      <c r="E1491" s="162"/>
      <c r="F1491" s="162"/>
      <c r="G1491" s="162"/>
      <c r="H1491" s="162"/>
      <c r="I1491" s="162"/>
      <c r="J1491" s="162"/>
      <c r="K1491" s="162"/>
      <c r="L1491" s="162"/>
      <c r="M1491" s="162"/>
      <c r="N1491" s="162"/>
      <c r="O1491" s="162"/>
      <c r="P1491" s="162"/>
      <c r="Q1491" s="162"/>
      <c r="R1491" s="162"/>
      <c r="S1491" s="162"/>
      <c r="T1491" s="162"/>
      <c r="U1491" s="162"/>
      <c r="V1491" s="162"/>
      <c r="W1491" s="162"/>
      <c r="X1491" s="162"/>
      <c r="Y1491" s="162"/>
    </row>
    <row r="1492" spans="2:25" x14ac:dyDescent="0.25">
      <c r="B1492" s="162"/>
      <c r="C1492" s="162"/>
      <c r="D1492" s="162"/>
      <c r="E1492" s="162"/>
      <c r="F1492" s="162"/>
      <c r="G1492" s="162"/>
      <c r="H1492" s="162"/>
      <c r="I1492" s="162"/>
      <c r="J1492" s="162"/>
      <c r="K1492" s="162"/>
      <c r="L1492" s="162"/>
      <c r="M1492" s="162"/>
      <c r="N1492" s="162"/>
      <c r="O1492" s="162"/>
      <c r="P1492" s="162"/>
      <c r="Q1492" s="162"/>
      <c r="R1492" s="162"/>
      <c r="S1492" s="162"/>
      <c r="T1492" s="162"/>
      <c r="U1492" s="162"/>
      <c r="V1492" s="162"/>
      <c r="W1492" s="162"/>
      <c r="X1492" s="162"/>
      <c r="Y1492" s="162"/>
    </row>
    <row r="1493" spans="2:25" x14ac:dyDescent="0.25">
      <c r="B1493" s="162"/>
      <c r="C1493" s="162"/>
      <c r="D1493" s="162"/>
      <c r="E1493" s="162"/>
      <c r="F1493" s="162"/>
      <c r="G1493" s="162"/>
      <c r="H1493" s="162"/>
      <c r="I1493" s="162"/>
      <c r="J1493" s="162"/>
      <c r="K1493" s="162"/>
      <c r="L1493" s="162"/>
      <c r="M1493" s="162"/>
      <c r="N1493" s="162"/>
      <c r="O1493" s="162"/>
      <c r="P1493" s="162"/>
      <c r="Q1493" s="162"/>
      <c r="R1493" s="162"/>
      <c r="S1493" s="162"/>
      <c r="T1493" s="162"/>
      <c r="U1493" s="162"/>
      <c r="V1493" s="162"/>
      <c r="W1493" s="162"/>
      <c r="X1493" s="162"/>
      <c r="Y1493" s="162"/>
    </row>
    <row r="1494" spans="2:25" x14ac:dyDescent="0.25">
      <c r="B1494" s="162"/>
      <c r="C1494" s="162"/>
      <c r="D1494" s="162"/>
      <c r="E1494" s="162"/>
      <c r="F1494" s="162"/>
      <c r="G1494" s="162"/>
      <c r="H1494" s="162"/>
      <c r="I1494" s="162"/>
      <c r="J1494" s="162"/>
      <c r="K1494" s="162"/>
      <c r="L1494" s="162"/>
      <c r="M1494" s="162"/>
      <c r="N1494" s="162"/>
      <c r="O1494" s="162"/>
      <c r="P1494" s="162"/>
      <c r="Q1494" s="162"/>
      <c r="R1494" s="162"/>
      <c r="S1494" s="162"/>
      <c r="T1494" s="162"/>
      <c r="U1494" s="162"/>
      <c r="V1494" s="162"/>
      <c r="W1494" s="162"/>
      <c r="X1494" s="162"/>
      <c r="Y1494" s="162"/>
    </row>
    <row r="1495" spans="2:25" x14ac:dyDescent="0.25">
      <c r="B1495" s="162"/>
      <c r="C1495" s="162"/>
      <c r="D1495" s="162"/>
      <c r="E1495" s="162"/>
      <c r="F1495" s="162"/>
      <c r="G1495" s="162"/>
      <c r="H1495" s="162"/>
      <c r="I1495" s="162"/>
      <c r="J1495" s="162"/>
      <c r="K1495" s="162"/>
      <c r="L1495" s="162"/>
      <c r="M1495" s="162"/>
      <c r="N1495" s="162"/>
      <c r="O1495" s="162"/>
      <c r="P1495" s="162"/>
      <c r="Q1495" s="162"/>
      <c r="R1495" s="162"/>
      <c r="S1495" s="162"/>
      <c r="T1495" s="162"/>
      <c r="U1495" s="162"/>
      <c r="V1495" s="162"/>
      <c r="W1495" s="162"/>
      <c r="X1495" s="162"/>
      <c r="Y1495" s="162"/>
    </row>
    <row r="1496" spans="2:25" x14ac:dyDescent="0.25">
      <c r="B1496" s="162"/>
      <c r="C1496" s="162"/>
      <c r="D1496" s="162"/>
      <c r="E1496" s="162"/>
      <c r="F1496" s="162"/>
      <c r="G1496" s="162"/>
      <c r="H1496" s="162"/>
      <c r="I1496" s="162"/>
      <c r="J1496" s="162"/>
      <c r="K1496" s="162"/>
      <c r="L1496" s="162"/>
      <c r="M1496" s="162"/>
      <c r="N1496" s="162"/>
      <c r="O1496" s="162"/>
      <c r="P1496" s="162"/>
      <c r="Q1496" s="162"/>
      <c r="R1496" s="162"/>
      <c r="S1496" s="162"/>
      <c r="T1496" s="162"/>
      <c r="U1496" s="162"/>
      <c r="V1496" s="162"/>
      <c r="W1496" s="162"/>
      <c r="X1496" s="162"/>
      <c r="Y1496" s="162"/>
    </row>
    <row r="1497" spans="2:25" x14ac:dyDescent="0.25">
      <c r="B1497" s="162"/>
      <c r="C1497" s="162"/>
      <c r="D1497" s="162"/>
      <c r="E1497" s="162"/>
      <c r="F1497" s="162"/>
      <c r="G1497" s="162"/>
      <c r="H1497" s="162"/>
      <c r="I1497" s="162"/>
      <c r="J1497" s="162"/>
      <c r="K1497" s="162"/>
      <c r="L1497" s="162"/>
      <c r="M1497" s="162"/>
      <c r="N1497" s="162"/>
      <c r="O1497" s="162"/>
      <c r="P1497" s="162"/>
      <c r="Q1497" s="162"/>
      <c r="R1497" s="162"/>
      <c r="S1497" s="162"/>
      <c r="T1497" s="162"/>
      <c r="U1497" s="162"/>
      <c r="V1497" s="162"/>
      <c r="W1497" s="162"/>
      <c r="X1497" s="162"/>
      <c r="Y1497" s="162"/>
    </row>
    <row r="1498" spans="2:25" x14ac:dyDescent="0.25">
      <c r="B1498" s="162"/>
      <c r="C1498" s="162"/>
      <c r="D1498" s="162"/>
      <c r="E1498" s="162"/>
      <c r="F1498" s="162"/>
      <c r="G1498" s="162"/>
      <c r="H1498" s="162"/>
      <c r="I1498" s="162"/>
      <c r="J1498" s="162"/>
      <c r="K1498" s="162"/>
      <c r="L1498" s="162"/>
      <c r="M1498" s="162"/>
      <c r="N1498" s="162"/>
      <c r="O1498" s="162"/>
      <c r="P1498" s="162"/>
      <c r="Q1498" s="162"/>
      <c r="R1498" s="162"/>
      <c r="S1498" s="162"/>
      <c r="T1498" s="162"/>
      <c r="U1498" s="162"/>
      <c r="V1498" s="162"/>
      <c r="W1498" s="162"/>
      <c r="X1498" s="162"/>
      <c r="Y1498" s="162"/>
    </row>
    <row r="1499" spans="2:25" x14ac:dyDescent="0.25">
      <c r="B1499" s="162"/>
      <c r="C1499" s="162"/>
      <c r="D1499" s="162"/>
      <c r="E1499" s="162"/>
      <c r="F1499" s="162"/>
      <c r="G1499" s="162"/>
      <c r="H1499" s="162"/>
      <c r="I1499" s="162"/>
      <c r="J1499" s="162"/>
      <c r="K1499" s="162"/>
      <c r="L1499" s="162"/>
      <c r="M1499" s="162"/>
      <c r="N1499" s="162"/>
      <c r="O1499" s="162"/>
      <c r="P1499" s="162"/>
      <c r="Q1499" s="162"/>
      <c r="R1499" s="162"/>
      <c r="S1499" s="162"/>
      <c r="T1499" s="162"/>
      <c r="U1499" s="162"/>
      <c r="V1499" s="162"/>
      <c r="W1499" s="162"/>
      <c r="X1499" s="162"/>
      <c r="Y1499" s="162"/>
    </row>
    <row r="1500" spans="2:25" x14ac:dyDescent="0.25">
      <c r="B1500" s="162"/>
      <c r="C1500" s="162"/>
      <c r="D1500" s="162"/>
      <c r="E1500" s="162"/>
      <c r="F1500" s="162"/>
      <c r="G1500" s="162"/>
      <c r="H1500" s="162"/>
      <c r="I1500" s="162"/>
      <c r="J1500" s="162"/>
      <c r="K1500" s="162"/>
      <c r="L1500" s="162"/>
      <c r="M1500" s="162"/>
      <c r="N1500" s="162"/>
      <c r="O1500" s="162"/>
      <c r="P1500" s="162"/>
      <c r="Q1500" s="162"/>
      <c r="R1500" s="162"/>
      <c r="S1500" s="162"/>
      <c r="T1500" s="162"/>
      <c r="U1500" s="162"/>
      <c r="V1500" s="162"/>
      <c r="W1500" s="162"/>
      <c r="X1500" s="162"/>
      <c r="Y1500" s="162"/>
    </row>
    <row r="1501" spans="2:25" x14ac:dyDescent="0.25">
      <c r="B1501" s="162"/>
      <c r="C1501" s="162"/>
      <c r="D1501" s="162"/>
      <c r="E1501" s="162"/>
      <c r="F1501" s="162"/>
      <c r="G1501" s="162"/>
      <c r="H1501" s="162"/>
      <c r="I1501" s="162"/>
      <c r="J1501" s="162"/>
      <c r="K1501" s="162"/>
      <c r="L1501" s="162"/>
      <c r="M1501" s="162"/>
      <c r="N1501" s="162"/>
      <c r="O1501" s="162"/>
      <c r="P1501" s="162"/>
      <c r="Q1501" s="162"/>
      <c r="R1501" s="162"/>
      <c r="S1501" s="162"/>
      <c r="T1501" s="162"/>
      <c r="U1501" s="162"/>
      <c r="V1501" s="162"/>
      <c r="W1501" s="162"/>
      <c r="X1501" s="162"/>
      <c r="Y1501" s="162"/>
    </row>
    <row r="1502" spans="2:25" x14ac:dyDescent="0.25">
      <c r="B1502" s="162"/>
      <c r="C1502" s="162"/>
      <c r="D1502" s="162"/>
      <c r="E1502" s="162"/>
      <c r="F1502" s="162"/>
      <c r="G1502" s="162"/>
      <c r="H1502" s="162"/>
      <c r="I1502" s="162"/>
      <c r="J1502" s="162"/>
      <c r="K1502" s="162"/>
      <c r="L1502" s="162"/>
      <c r="M1502" s="162"/>
      <c r="N1502" s="162"/>
      <c r="O1502" s="162"/>
      <c r="P1502" s="162"/>
      <c r="Q1502" s="162"/>
      <c r="R1502" s="162"/>
      <c r="S1502" s="162"/>
      <c r="T1502" s="162"/>
      <c r="U1502" s="162"/>
      <c r="V1502" s="162"/>
      <c r="W1502" s="162"/>
      <c r="X1502" s="162"/>
      <c r="Y1502" s="162"/>
    </row>
    <row r="1503" spans="2:25" x14ac:dyDescent="0.25">
      <c r="B1503" s="162"/>
      <c r="C1503" s="162"/>
      <c r="D1503" s="162"/>
      <c r="E1503" s="162"/>
      <c r="F1503" s="162"/>
      <c r="G1503" s="162"/>
      <c r="H1503" s="162"/>
      <c r="I1503" s="162"/>
      <c r="J1503" s="162"/>
      <c r="K1503" s="162"/>
      <c r="L1503" s="162"/>
      <c r="M1503" s="162"/>
      <c r="N1503" s="162"/>
      <c r="O1503" s="162"/>
      <c r="P1503" s="162"/>
      <c r="Q1503" s="162"/>
      <c r="R1503" s="162"/>
      <c r="S1503" s="162"/>
      <c r="T1503" s="162"/>
      <c r="U1503" s="162"/>
      <c r="V1503" s="162"/>
      <c r="W1503" s="162"/>
      <c r="X1503" s="162"/>
      <c r="Y1503" s="162"/>
    </row>
    <row r="1504" spans="2:25" x14ac:dyDescent="0.25">
      <c r="B1504" s="162"/>
      <c r="C1504" s="162"/>
      <c r="D1504" s="162"/>
      <c r="E1504" s="162"/>
      <c r="F1504" s="162"/>
      <c r="G1504" s="162"/>
      <c r="H1504" s="162"/>
      <c r="I1504" s="162"/>
      <c r="J1504" s="162"/>
      <c r="K1504" s="162"/>
      <c r="L1504" s="162"/>
      <c r="M1504" s="162"/>
      <c r="N1504" s="162"/>
      <c r="O1504" s="162"/>
      <c r="P1504" s="162"/>
      <c r="Q1504" s="162"/>
      <c r="R1504" s="162"/>
      <c r="S1504" s="162"/>
      <c r="T1504" s="162"/>
      <c r="U1504" s="162"/>
      <c r="V1504" s="162"/>
      <c r="W1504" s="162"/>
      <c r="X1504" s="162"/>
      <c r="Y1504" s="162"/>
    </row>
    <row r="1505" spans="2:25" x14ac:dyDescent="0.25">
      <c r="B1505" s="162"/>
      <c r="C1505" s="162"/>
      <c r="D1505" s="162"/>
      <c r="E1505" s="162"/>
      <c r="F1505" s="162"/>
      <c r="G1505" s="162"/>
      <c r="H1505" s="162"/>
      <c r="I1505" s="162"/>
      <c r="J1505" s="162"/>
      <c r="K1505" s="162"/>
      <c r="L1505" s="162"/>
      <c r="M1505" s="162"/>
      <c r="N1505" s="162"/>
      <c r="O1505" s="162"/>
      <c r="P1505" s="162"/>
      <c r="Q1505" s="162"/>
      <c r="R1505" s="162"/>
      <c r="S1505" s="162"/>
      <c r="T1505" s="162"/>
      <c r="U1505" s="162"/>
      <c r="V1505" s="162"/>
      <c r="W1505" s="162"/>
      <c r="X1505" s="162"/>
      <c r="Y1505" s="162"/>
    </row>
    <row r="1506" spans="2:25" x14ac:dyDescent="0.25">
      <c r="B1506" s="162"/>
      <c r="C1506" s="162"/>
      <c r="D1506" s="162"/>
      <c r="E1506" s="162"/>
      <c r="F1506" s="162"/>
      <c r="G1506" s="162"/>
      <c r="H1506" s="162"/>
      <c r="I1506" s="162"/>
      <c r="J1506" s="162"/>
      <c r="K1506" s="162"/>
      <c r="L1506" s="162"/>
      <c r="M1506" s="162"/>
      <c r="N1506" s="162"/>
      <c r="O1506" s="162"/>
      <c r="P1506" s="162"/>
      <c r="Q1506" s="162"/>
      <c r="R1506" s="162"/>
      <c r="S1506" s="162"/>
      <c r="T1506" s="162"/>
      <c r="U1506" s="162"/>
      <c r="V1506" s="162"/>
      <c r="W1506" s="162"/>
      <c r="X1506" s="162"/>
      <c r="Y1506" s="162"/>
    </row>
    <row r="1507" spans="2:25" x14ac:dyDescent="0.25">
      <c r="B1507" s="162"/>
      <c r="C1507" s="162"/>
      <c r="D1507" s="162"/>
      <c r="E1507" s="162"/>
      <c r="F1507" s="162"/>
      <c r="G1507" s="162"/>
      <c r="H1507" s="162"/>
      <c r="I1507" s="162"/>
      <c r="J1507" s="162"/>
      <c r="K1507" s="162"/>
      <c r="L1507" s="162"/>
      <c r="M1507" s="162"/>
      <c r="N1507" s="162"/>
      <c r="O1507" s="162"/>
      <c r="P1507" s="162"/>
      <c r="Q1507" s="162"/>
      <c r="R1507" s="162"/>
      <c r="S1507" s="162"/>
      <c r="T1507" s="162"/>
      <c r="U1507" s="162"/>
      <c r="V1507" s="162"/>
      <c r="W1507" s="162"/>
      <c r="X1507" s="162"/>
      <c r="Y1507" s="162"/>
    </row>
    <row r="1508" spans="2:25" x14ac:dyDescent="0.25">
      <c r="B1508" s="162"/>
      <c r="C1508" s="162"/>
      <c r="D1508" s="162"/>
      <c r="E1508" s="162"/>
      <c r="F1508" s="162"/>
      <c r="G1508" s="162"/>
      <c r="H1508" s="162"/>
      <c r="I1508" s="162"/>
      <c r="J1508" s="162"/>
      <c r="K1508" s="162"/>
      <c r="L1508" s="162"/>
      <c r="M1508" s="162"/>
      <c r="N1508" s="162"/>
      <c r="O1508" s="162"/>
      <c r="P1508" s="162"/>
      <c r="Q1508" s="162"/>
      <c r="R1508" s="162"/>
      <c r="S1508" s="162"/>
      <c r="T1508" s="162"/>
      <c r="U1508" s="162"/>
      <c r="V1508" s="162"/>
      <c r="W1508" s="162"/>
      <c r="X1508" s="162"/>
      <c r="Y1508" s="162"/>
    </row>
    <row r="1509" spans="2:25" x14ac:dyDescent="0.25">
      <c r="B1509" s="162"/>
      <c r="C1509" s="162"/>
      <c r="D1509" s="162"/>
      <c r="E1509" s="162"/>
      <c r="F1509" s="162"/>
      <c r="G1509" s="162"/>
      <c r="H1509" s="162"/>
      <c r="I1509" s="162"/>
      <c r="J1509" s="162"/>
      <c r="K1509" s="162"/>
      <c r="L1509" s="162"/>
      <c r="M1509" s="162"/>
      <c r="N1509" s="162"/>
      <c r="O1509" s="162"/>
      <c r="P1509" s="162"/>
      <c r="Q1509" s="162"/>
      <c r="R1509" s="162"/>
      <c r="S1509" s="162"/>
      <c r="T1509" s="162"/>
      <c r="U1509" s="162"/>
      <c r="V1509" s="162"/>
      <c r="W1509" s="162"/>
      <c r="X1509" s="162"/>
      <c r="Y1509" s="162"/>
    </row>
    <row r="1510" spans="2:25" x14ac:dyDescent="0.25">
      <c r="B1510" s="162"/>
      <c r="C1510" s="162"/>
      <c r="D1510" s="162"/>
      <c r="E1510" s="162"/>
      <c r="F1510" s="162"/>
      <c r="G1510" s="162"/>
      <c r="H1510" s="162"/>
      <c r="I1510" s="162"/>
      <c r="J1510" s="162"/>
      <c r="K1510" s="162"/>
      <c r="L1510" s="162"/>
      <c r="M1510" s="162"/>
      <c r="N1510" s="162"/>
      <c r="O1510" s="162"/>
      <c r="P1510" s="162"/>
      <c r="Q1510" s="162"/>
      <c r="R1510" s="162"/>
      <c r="S1510" s="162"/>
      <c r="T1510" s="162"/>
      <c r="U1510" s="162"/>
      <c r="V1510" s="162"/>
      <c r="W1510" s="162"/>
      <c r="X1510" s="162"/>
      <c r="Y1510" s="162"/>
    </row>
    <row r="1511" spans="2:25" x14ac:dyDescent="0.25">
      <c r="B1511" s="162"/>
      <c r="C1511" s="162"/>
      <c r="D1511" s="162"/>
      <c r="E1511" s="162"/>
      <c r="F1511" s="162"/>
      <c r="G1511" s="162"/>
      <c r="H1511" s="162"/>
      <c r="I1511" s="162"/>
      <c r="J1511" s="162"/>
      <c r="K1511" s="162"/>
      <c r="L1511" s="162"/>
      <c r="M1511" s="162"/>
      <c r="N1511" s="162"/>
      <c r="O1511" s="162"/>
      <c r="P1511" s="162"/>
      <c r="Q1511" s="162"/>
      <c r="R1511" s="162"/>
      <c r="S1511" s="162"/>
      <c r="T1511" s="162"/>
      <c r="U1511" s="162"/>
      <c r="V1511" s="162"/>
      <c r="W1511" s="162"/>
      <c r="X1511" s="162"/>
      <c r="Y1511" s="162"/>
    </row>
    <row r="1512" spans="2:25" x14ac:dyDescent="0.25">
      <c r="B1512" s="162"/>
      <c r="C1512" s="162"/>
      <c r="D1512" s="162"/>
      <c r="E1512" s="162"/>
      <c r="F1512" s="162"/>
      <c r="G1512" s="162"/>
      <c r="H1512" s="162"/>
      <c r="I1512" s="162"/>
      <c r="J1512" s="162"/>
      <c r="K1512" s="162"/>
      <c r="L1512" s="162"/>
      <c r="M1512" s="162"/>
      <c r="N1512" s="162"/>
      <c r="O1512" s="162"/>
      <c r="P1512" s="162"/>
      <c r="Q1512" s="162"/>
      <c r="R1512" s="162"/>
      <c r="S1512" s="162"/>
      <c r="T1512" s="162"/>
      <c r="U1512" s="162"/>
      <c r="V1512" s="162"/>
      <c r="W1512" s="162"/>
      <c r="X1512" s="162"/>
      <c r="Y1512" s="162"/>
    </row>
    <row r="1513" spans="2:25" x14ac:dyDescent="0.25">
      <c r="B1513" s="162"/>
      <c r="C1513" s="162"/>
      <c r="D1513" s="162"/>
      <c r="E1513" s="162"/>
      <c r="F1513" s="162"/>
      <c r="G1513" s="162"/>
      <c r="H1513" s="162"/>
      <c r="I1513" s="162"/>
      <c r="J1513" s="162"/>
      <c r="K1513" s="162"/>
      <c r="L1513" s="162"/>
      <c r="M1513" s="162"/>
      <c r="N1513" s="162"/>
      <c r="O1513" s="162"/>
      <c r="P1513" s="162"/>
      <c r="Q1513" s="162"/>
      <c r="R1513" s="162"/>
      <c r="S1513" s="162"/>
      <c r="T1513" s="162"/>
      <c r="U1513" s="162"/>
      <c r="V1513" s="162"/>
      <c r="W1513" s="162"/>
      <c r="X1513" s="162"/>
      <c r="Y1513" s="162"/>
    </row>
    <row r="1514" spans="2:25" x14ac:dyDescent="0.25">
      <c r="B1514" s="162"/>
      <c r="C1514" s="162"/>
      <c r="D1514" s="162"/>
      <c r="E1514" s="162"/>
      <c r="F1514" s="162"/>
      <c r="G1514" s="162"/>
      <c r="H1514" s="162"/>
      <c r="I1514" s="162"/>
      <c r="J1514" s="162"/>
      <c r="K1514" s="162"/>
      <c r="L1514" s="162"/>
      <c r="M1514" s="162"/>
      <c r="N1514" s="162"/>
      <c r="O1514" s="162"/>
      <c r="P1514" s="162"/>
      <c r="Q1514" s="162"/>
      <c r="R1514" s="162"/>
      <c r="S1514" s="162"/>
      <c r="T1514" s="162"/>
      <c r="U1514" s="162"/>
      <c r="V1514" s="162"/>
      <c r="W1514" s="162"/>
      <c r="X1514" s="162"/>
      <c r="Y1514" s="162"/>
    </row>
    <row r="1515" spans="2:25" x14ac:dyDescent="0.25">
      <c r="B1515" s="162"/>
      <c r="C1515" s="162"/>
      <c r="D1515" s="162"/>
      <c r="E1515" s="162"/>
      <c r="F1515" s="162"/>
      <c r="G1515" s="162"/>
      <c r="H1515" s="162"/>
      <c r="I1515" s="162"/>
      <c r="J1515" s="162"/>
      <c r="K1515" s="162"/>
      <c r="L1515" s="162"/>
      <c r="M1515" s="162"/>
      <c r="N1515" s="162"/>
      <c r="O1515" s="162"/>
      <c r="P1515" s="162"/>
      <c r="Q1515" s="162"/>
      <c r="R1515" s="162"/>
      <c r="S1515" s="162"/>
      <c r="T1515" s="162"/>
      <c r="U1515" s="162"/>
      <c r="V1515" s="162"/>
      <c r="W1515" s="162"/>
      <c r="X1515" s="162"/>
      <c r="Y1515" s="162"/>
    </row>
    <row r="1516" spans="2:25" x14ac:dyDescent="0.25">
      <c r="B1516" s="162"/>
      <c r="C1516" s="162"/>
      <c r="D1516" s="162"/>
      <c r="E1516" s="162"/>
      <c r="F1516" s="162"/>
      <c r="G1516" s="162"/>
      <c r="H1516" s="162"/>
      <c r="I1516" s="162"/>
      <c r="J1516" s="162"/>
      <c r="K1516" s="162"/>
      <c r="L1516" s="162"/>
      <c r="M1516" s="162"/>
      <c r="N1516" s="162"/>
      <c r="O1516" s="162"/>
      <c r="P1516" s="162"/>
      <c r="Q1516" s="162"/>
      <c r="R1516" s="162"/>
      <c r="S1516" s="162"/>
      <c r="T1516" s="162"/>
      <c r="U1516" s="162"/>
      <c r="V1516" s="162"/>
      <c r="W1516" s="162"/>
      <c r="X1516" s="162"/>
      <c r="Y1516" s="162"/>
    </row>
    <row r="1517" spans="2:25" x14ac:dyDescent="0.25">
      <c r="B1517" s="162"/>
      <c r="C1517" s="162"/>
      <c r="D1517" s="162"/>
      <c r="E1517" s="162"/>
      <c r="F1517" s="162"/>
      <c r="G1517" s="162"/>
      <c r="H1517" s="162"/>
      <c r="I1517" s="162"/>
      <c r="J1517" s="162"/>
      <c r="K1517" s="162"/>
      <c r="L1517" s="162"/>
      <c r="M1517" s="162"/>
      <c r="N1517" s="162"/>
      <c r="O1517" s="162"/>
      <c r="P1517" s="162"/>
      <c r="Q1517" s="162"/>
      <c r="R1517" s="162"/>
      <c r="S1517" s="162"/>
      <c r="T1517" s="162"/>
      <c r="U1517" s="162"/>
      <c r="V1517" s="162"/>
      <c r="W1517" s="162"/>
      <c r="X1517" s="162"/>
      <c r="Y1517" s="162"/>
    </row>
    <row r="1518" spans="2:25" x14ac:dyDescent="0.25">
      <c r="B1518" s="162"/>
      <c r="C1518" s="162"/>
      <c r="D1518" s="162"/>
      <c r="E1518" s="162"/>
      <c r="F1518" s="162"/>
      <c r="G1518" s="162"/>
      <c r="H1518" s="162"/>
      <c r="I1518" s="162"/>
      <c r="J1518" s="162"/>
      <c r="K1518" s="162"/>
      <c r="L1518" s="162"/>
      <c r="M1518" s="162"/>
      <c r="N1518" s="162"/>
      <c r="O1518" s="162"/>
      <c r="P1518" s="162"/>
      <c r="Q1518" s="162"/>
      <c r="R1518" s="162"/>
      <c r="S1518" s="162"/>
      <c r="T1518" s="162"/>
      <c r="U1518" s="162"/>
      <c r="V1518" s="162"/>
      <c r="W1518" s="162"/>
      <c r="X1518" s="162"/>
      <c r="Y1518" s="162"/>
    </row>
    <row r="1519" spans="2:25" x14ac:dyDescent="0.25">
      <c r="B1519" s="162"/>
      <c r="C1519" s="162"/>
      <c r="D1519" s="162"/>
      <c r="E1519" s="162"/>
      <c r="F1519" s="162"/>
      <c r="G1519" s="162"/>
      <c r="H1519" s="162"/>
      <c r="I1519" s="162"/>
      <c r="J1519" s="162"/>
      <c r="K1519" s="162"/>
      <c r="L1519" s="162"/>
      <c r="M1519" s="162"/>
      <c r="N1519" s="162"/>
      <c r="O1519" s="162"/>
      <c r="P1519" s="162"/>
      <c r="Q1519" s="162"/>
      <c r="R1519" s="162"/>
      <c r="S1519" s="162"/>
      <c r="T1519" s="162"/>
      <c r="U1519" s="162"/>
      <c r="V1519" s="162"/>
      <c r="W1519" s="162"/>
      <c r="X1519" s="162"/>
      <c r="Y1519" s="162"/>
    </row>
    <row r="1520" spans="2:25" x14ac:dyDescent="0.25">
      <c r="B1520" s="162"/>
      <c r="C1520" s="162"/>
      <c r="D1520" s="162"/>
      <c r="E1520" s="162"/>
      <c r="F1520" s="162"/>
      <c r="G1520" s="162"/>
      <c r="H1520" s="162"/>
      <c r="I1520" s="162"/>
      <c r="J1520" s="162"/>
      <c r="K1520" s="162"/>
      <c r="L1520" s="162"/>
      <c r="M1520" s="162"/>
      <c r="N1520" s="162"/>
      <c r="O1520" s="162"/>
      <c r="P1520" s="162"/>
      <c r="Q1520" s="162"/>
      <c r="R1520" s="162"/>
      <c r="S1520" s="162"/>
      <c r="T1520" s="162"/>
      <c r="U1520" s="162"/>
      <c r="V1520" s="162"/>
      <c r="W1520" s="162"/>
      <c r="X1520" s="162"/>
      <c r="Y1520" s="162"/>
    </row>
    <row r="1521" spans="2:25" x14ac:dyDescent="0.25">
      <c r="B1521" s="162"/>
      <c r="C1521" s="162"/>
      <c r="D1521" s="162"/>
      <c r="E1521" s="162"/>
      <c r="F1521" s="162"/>
      <c r="G1521" s="162"/>
      <c r="H1521" s="162"/>
      <c r="I1521" s="162"/>
      <c r="J1521" s="162"/>
      <c r="K1521" s="162"/>
      <c r="L1521" s="162"/>
      <c r="M1521" s="162"/>
      <c r="N1521" s="162"/>
      <c r="O1521" s="162"/>
      <c r="P1521" s="162"/>
      <c r="Q1521" s="162"/>
      <c r="R1521" s="162"/>
      <c r="S1521" s="162"/>
      <c r="T1521" s="162"/>
      <c r="U1521" s="162"/>
      <c r="V1521" s="162"/>
      <c r="W1521" s="162"/>
      <c r="X1521" s="162"/>
      <c r="Y1521" s="162"/>
    </row>
    <row r="1522" spans="2:25" x14ac:dyDescent="0.25">
      <c r="B1522" s="162"/>
      <c r="C1522" s="162"/>
      <c r="D1522" s="162"/>
      <c r="E1522" s="162"/>
      <c r="F1522" s="162"/>
      <c r="G1522" s="162"/>
      <c r="H1522" s="162"/>
      <c r="I1522" s="162"/>
      <c r="J1522" s="162"/>
      <c r="K1522" s="162"/>
      <c r="L1522" s="162"/>
      <c r="M1522" s="162"/>
      <c r="N1522" s="162"/>
      <c r="O1522" s="162"/>
      <c r="P1522" s="162"/>
      <c r="Q1522" s="162"/>
      <c r="R1522" s="162"/>
      <c r="S1522" s="162"/>
      <c r="T1522" s="162"/>
      <c r="U1522" s="162"/>
      <c r="V1522" s="162"/>
      <c r="W1522" s="162"/>
      <c r="X1522" s="162"/>
      <c r="Y1522" s="162"/>
    </row>
    <row r="1523" spans="2:25" x14ac:dyDescent="0.25">
      <c r="B1523" s="162"/>
      <c r="C1523" s="162"/>
      <c r="D1523" s="162"/>
      <c r="E1523" s="162"/>
      <c r="F1523" s="162"/>
      <c r="G1523" s="162"/>
      <c r="H1523" s="162"/>
      <c r="I1523" s="162"/>
      <c r="J1523" s="162"/>
      <c r="K1523" s="162"/>
      <c r="L1523" s="162"/>
      <c r="M1523" s="162"/>
      <c r="N1523" s="162"/>
      <c r="O1523" s="162"/>
      <c r="P1523" s="162"/>
      <c r="Q1523" s="162"/>
      <c r="R1523" s="162"/>
      <c r="S1523" s="162"/>
      <c r="T1523" s="162"/>
      <c r="U1523" s="162"/>
      <c r="V1523" s="162"/>
      <c r="W1523" s="162"/>
      <c r="X1523" s="162"/>
      <c r="Y1523" s="162"/>
    </row>
    <row r="1524" spans="2:25" x14ac:dyDescent="0.25">
      <c r="B1524" s="162"/>
      <c r="C1524" s="162"/>
      <c r="D1524" s="162"/>
      <c r="E1524" s="162"/>
      <c r="F1524" s="162"/>
      <c r="G1524" s="162"/>
      <c r="H1524" s="162"/>
      <c r="I1524" s="162"/>
      <c r="J1524" s="162"/>
      <c r="K1524" s="162"/>
      <c r="L1524" s="162"/>
      <c r="M1524" s="162"/>
      <c r="N1524" s="162"/>
      <c r="O1524" s="162"/>
      <c r="P1524" s="162"/>
      <c r="Q1524" s="162"/>
      <c r="R1524" s="162"/>
      <c r="S1524" s="162"/>
      <c r="T1524" s="162"/>
      <c r="U1524" s="162"/>
      <c r="V1524" s="162"/>
      <c r="W1524" s="162"/>
      <c r="X1524" s="162"/>
      <c r="Y1524" s="162"/>
    </row>
    <row r="1525" spans="2:25" x14ac:dyDescent="0.25">
      <c r="B1525" s="162"/>
      <c r="C1525" s="162"/>
      <c r="D1525" s="162"/>
      <c r="E1525" s="162"/>
      <c r="F1525" s="162"/>
      <c r="G1525" s="162"/>
      <c r="H1525" s="162"/>
      <c r="I1525" s="162"/>
      <c r="J1525" s="162"/>
      <c r="K1525" s="162"/>
      <c r="L1525" s="162"/>
      <c r="M1525" s="162"/>
      <c r="N1525" s="162"/>
      <c r="O1525" s="162"/>
      <c r="P1525" s="162"/>
      <c r="Q1525" s="162"/>
      <c r="R1525" s="162"/>
      <c r="S1525" s="162"/>
      <c r="T1525" s="162"/>
      <c r="U1525" s="162"/>
      <c r="V1525" s="162"/>
      <c r="W1525" s="162"/>
      <c r="X1525" s="162"/>
      <c r="Y1525" s="162"/>
    </row>
    <row r="1526" spans="2:25" x14ac:dyDescent="0.25">
      <c r="B1526" s="162"/>
      <c r="C1526" s="162"/>
      <c r="D1526" s="162"/>
      <c r="E1526" s="162"/>
      <c r="F1526" s="162"/>
      <c r="G1526" s="162"/>
      <c r="H1526" s="162"/>
      <c r="I1526" s="162"/>
      <c r="J1526" s="162"/>
      <c r="K1526" s="162"/>
      <c r="L1526" s="162"/>
      <c r="M1526" s="162"/>
      <c r="N1526" s="162"/>
      <c r="O1526" s="162"/>
      <c r="P1526" s="162"/>
      <c r="Q1526" s="162"/>
      <c r="R1526" s="162"/>
      <c r="S1526" s="162"/>
      <c r="T1526" s="162"/>
      <c r="U1526" s="162"/>
      <c r="V1526" s="162"/>
      <c r="W1526" s="162"/>
      <c r="X1526" s="162"/>
      <c r="Y1526" s="162"/>
    </row>
    <row r="1527" spans="2:25" x14ac:dyDescent="0.25">
      <c r="B1527" s="162"/>
      <c r="C1527" s="162"/>
      <c r="D1527" s="162"/>
      <c r="E1527" s="162"/>
      <c r="F1527" s="162"/>
      <c r="G1527" s="162"/>
      <c r="H1527" s="162"/>
      <c r="I1527" s="162"/>
      <c r="J1527" s="162"/>
      <c r="K1527" s="162"/>
      <c r="L1527" s="162"/>
      <c r="M1527" s="162"/>
      <c r="N1527" s="162"/>
      <c r="O1527" s="162"/>
      <c r="P1527" s="162"/>
      <c r="Q1527" s="162"/>
      <c r="R1527" s="162"/>
      <c r="S1527" s="162"/>
      <c r="T1527" s="162"/>
      <c r="U1527" s="162"/>
      <c r="V1527" s="162"/>
      <c r="W1527" s="162"/>
      <c r="X1527" s="162"/>
      <c r="Y1527" s="162"/>
    </row>
    <row r="1528" spans="2:25" x14ac:dyDescent="0.25">
      <c r="B1528" s="162"/>
      <c r="C1528" s="162"/>
      <c r="D1528" s="162"/>
      <c r="E1528" s="162"/>
      <c r="F1528" s="162"/>
      <c r="G1528" s="162"/>
      <c r="H1528" s="162"/>
      <c r="I1528" s="162"/>
      <c r="J1528" s="162"/>
      <c r="K1528" s="162"/>
      <c r="L1528" s="162"/>
      <c r="M1528" s="162"/>
      <c r="N1528" s="162"/>
      <c r="O1528" s="162"/>
      <c r="P1528" s="162"/>
      <c r="Q1528" s="162"/>
      <c r="R1528" s="162"/>
      <c r="S1528" s="162"/>
      <c r="T1528" s="162"/>
      <c r="U1528" s="162"/>
      <c r="V1528" s="162"/>
      <c r="W1528" s="162"/>
      <c r="X1528" s="162"/>
      <c r="Y1528" s="162"/>
    </row>
    <row r="1529" spans="2:25" x14ac:dyDescent="0.25">
      <c r="B1529" s="162"/>
      <c r="C1529" s="162"/>
      <c r="D1529" s="162"/>
      <c r="E1529" s="162"/>
      <c r="F1529" s="162"/>
      <c r="G1529" s="162"/>
      <c r="H1529" s="162"/>
      <c r="I1529" s="162"/>
      <c r="J1529" s="162"/>
      <c r="K1529" s="162"/>
      <c r="L1529" s="162"/>
      <c r="M1529" s="162"/>
      <c r="N1529" s="162"/>
      <c r="O1529" s="162"/>
      <c r="P1529" s="162"/>
      <c r="Q1529" s="162"/>
      <c r="R1529" s="162"/>
      <c r="S1529" s="162"/>
      <c r="T1529" s="162"/>
      <c r="U1529" s="162"/>
      <c r="V1529" s="162"/>
      <c r="W1529" s="162"/>
      <c r="X1529" s="162"/>
      <c r="Y1529" s="162"/>
    </row>
    <row r="1530" spans="2:25" x14ac:dyDescent="0.25">
      <c r="B1530" s="162"/>
      <c r="C1530" s="162"/>
      <c r="D1530" s="162"/>
      <c r="E1530" s="162"/>
      <c r="F1530" s="162"/>
      <c r="G1530" s="162"/>
      <c r="H1530" s="162"/>
      <c r="I1530" s="162"/>
      <c r="J1530" s="162"/>
      <c r="K1530" s="162"/>
      <c r="L1530" s="162"/>
      <c r="M1530" s="162"/>
      <c r="N1530" s="162"/>
      <c r="O1530" s="162"/>
      <c r="P1530" s="162"/>
      <c r="Q1530" s="162"/>
      <c r="R1530" s="162"/>
      <c r="S1530" s="162"/>
      <c r="T1530" s="162"/>
      <c r="U1530" s="162"/>
      <c r="V1530" s="162"/>
      <c r="W1530" s="162"/>
      <c r="X1530" s="162"/>
      <c r="Y1530" s="162"/>
    </row>
    <row r="1531" spans="2:25" x14ac:dyDescent="0.25">
      <c r="B1531" s="162"/>
      <c r="C1531" s="162"/>
      <c r="D1531" s="162"/>
      <c r="E1531" s="162"/>
      <c r="F1531" s="162"/>
      <c r="G1531" s="162"/>
      <c r="H1531" s="162"/>
      <c r="I1531" s="162"/>
      <c r="J1531" s="162"/>
      <c r="K1531" s="162"/>
      <c r="L1531" s="162"/>
      <c r="M1531" s="162"/>
      <c r="N1531" s="162"/>
      <c r="O1531" s="162"/>
      <c r="P1531" s="162"/>
      <c r="Q1531" s="162"/>
      <c r="R1531" s="162"/>
      <c r="S1531" s="162"/>
      <c r="T1531" s="162"/>
      <c r="U1531" s="162"/>
      <c r="V1531" s="162"/>
      <c r="W1531" s="162"/>
      <c r="X1531" s="162"/>
      <c r="Y1531" s="162"/>
    </row>
    <row r="1532" spans="2:25" x14ac:dyDescent="0.25">
      <c r="B1532" s="162"/>
      <c r="C1532" s="162"/>
      <c r="D1532" s="162"/>
      <c r="E1532" s="162"/>
      <c r="F1532" s="162"/>
      <c r="G1532" s="162"/>
      <c r="H1532" s="162"/>
      <c r="I1532" s="162"/>
      <c r="J1532" s="162"/>
      <c r="K1532" s="162"/>
      <c r="L1532" s="162"/>
      <c r="M1532" s="162"/>
      <c r="N1532" s="162"/>
      <c r="O1532" s="162"/>
      <c r="P1532" s="162"/>
      <c r="Q1532" s="162"/>
      <c r="R1532" s="162"/>
      <c r="S1532" s="162"/>
      <c r="T1532" s="162"/>
      <c r="U1532" s="162"/>
      <c r="V1532" s="162"/>
      <c r="W1532" s="162"/>
      <c r="X1532" s="162"/>
      <c r="Y1532" s="162"/>
    </row>
    <row r="1533" spans="2:25" x14ac:dyDescent="0.25">
      <c r="B1533" s="162"/>
      <c r="C1533" s="162"/>
      <c r="D1533" s="162"/>
      <c r="E1533" s="162"/>
      <c r="F1533" s="162"/>
      <c r="G1533" s="162"/>
      <c r="H1533" s="162"/>
      <c r="I1533" s="162"/>
      <c r="J1533" s="162"/>
      <c r="K1533" s="162"/>
      <c r="L1533" s="162"/>
      <c r="M1533" s="162"/>
      <c r="N1533" s="162"/>
      <c r="O1533" s="162"/>
      <c r="P1533" s="162"/>
      <c r="Q1533" s="162"/>
      <c r="R1533" s="162"/>
      <c r="S1533" s="162"/>
      <c r="T1533" s="162"/>
      <c r="U1533" s="162"/>
      <c r="V1533" s="162"/>
      <c r="W1533" s="162"/>
      <c r="X1533" s="162"/>
      <c r="Y1533" s="162"/>
    </row>
    <row r="1534" spans="2:25" x14ac:dyDescent="0.25">
      <c r="B1534" s="162"/>
      <c r="C1534" s="162"/>
      <c r="D1534" s="162"/>
      <c r="E1534" s="162"/>
      <c r="F1534" s="162"/>
      <c r="G1534" s="162"/>
      <c r="H1534" s="162"/>
      <c r="I1534" s="162"/>
      <c r="J1534" s="162"/>
      <c r="K1534" s="162"/>
      <c r="L1534" s="162"/>
      <c r="M1534" s="162"/>
      <c r="N1534" s="162"/>
      <c r="O1534" s="162"/>
      <c r="P1534" s="162"/>
      <c r="Q1534" s="162"/>
      <c r="R1534" s="162"/>
      <c r="S1534" s="162"/>
      <c r="T1534" s="162"/>
      <c r="U1534" s="162"/>
      <c r="V1534" s="162"/>
      <c r="W1534" s="162"/>
      <c r="X1534" s="162"/>
      <c r="Y1534" s="162"/>
    </row>
    <row r="1535" spans="2:25" x14ac:dyDescent="0.25">
      <c r="B1535" s="162"/>
      <c r="C1535" s="162"/>
      <c r="D1535" s="162"/>
      <c r="E1535" s="162"/>
      <c r="F1535" s="162"/>
      <c r="G1535" s="162"/>
      <c r="H1535" s="162"/>
      <c r="I1535" s="162"/>
      <c r="J1535" s="162"/>
      <c r="K1535" s="162"/>
      <c r="L1535" s="162"/>
      <c r="M1535" s="162"/>
      <c r="N1535" s="162"/>
      <c r="O1535" s="162"/>
      <c r="P1535" s="162"/>
      <c r="Q1535" s="162"/>
      <c r="R1535" s="162"/>
      <c r="S1535" s="162"/>
      <c r="T1535" s="162"/>
      <c r="U1535" s="162"/>
      <c r="V1535" s="162"/>
      <c r="W1535" s="162"/>
      <c r="X1535" s="162"/>
      <c r="Y1535" s="162"/>
    </row>
    <row r="1536" spans="2:25" x14ac:dyDescent="0.25">
      <c r="B1536" s="162"/>
      <c r="C1536" s="162"/>
      <c r="D1536" s="162"/>
      <c r="E1536" s="162"/>
      <c r="F1536" s="162"/>
      <c r="G1536" s="162"/>
      <c r="H1536" s="162"/>
      <c r="I1536" s="162"/>
      <c r="J1536" s="162"/>
      <c r="K1536" s="162"/>
      <c r="L1536" s="162"/>
      <c r="M1536" s="162"/>
      <c r="N1536" s="162"/>
      <c r="O1536" s="162"/>
      <c r="P1536" s="162"/>
      <c r="Q1536" s="162"/>
      <c r="R1536" s="162"/>
      <c r="S1536" s="162"/>
      <c r="T1536" s="162"/>
      <c r="U1536" s="162"/>
      <c r="V1536" s="162"/>
      <c r="W1536" s="162"/>
      <c r="X1536" s="162"/>
      <c r="Y1536" s="162"/>
    </row>
    <row r="1537" spans="2:25" x14ac:dyDescent="0.25">
      <c r="B1537" s="162"/>
      <c r="C1537" s="162"/>
      <c r="D1537" s="162"/>
      <c r="E1537" s="162"/>
      <c r="F1537" s="162"/>
      <c r="G1537" s="162"/>
      <c r="H1537" s="162"/>
      <c r="I1537" s="162"/>
      <c r="J1537" s="162"/>
      <c r="K1537" s="162"/>
      <c r="L1537" s="162"/>
      <c r="M1537" s="162"/>
      <c r="N1537" s="162"/>
      <c r="O1537" s="162"/>
      <c r="P1537" s="162"/>
      <c r="Q1537" s="162"/>
      <c r="R1537" s="162"/>
      <c r="S1537" s="162"/>
      <c r="T1537" s="162"/>
      <c r="U1537" s="162"/>
      <c r="V1537" s="162"/>
      <c r="W1537" s="162"/>
      <c r="X1537" s="162"/>
      <c r="Y1537" s="162"/>
    </row>
    <row r="1538" spans="2:25" x14ac:dyDescent="0.25">
      <c r="B1538" s="162"/>
      <c r="C1538" s="162"/>
      <c r="D1538" s="162"/>
      <c r="E1538" s="162"/>
      <c r="F1538" s="162"/>
      <c r="G1538" s="162"/>
      <c r="H1538" s="162"/>
      <c r="I1538" s="162"/>
      <c r="J1538" s="162"/>
      <c r="K1538" s="162"/>
      <c r="L1538" s="162"/>
      <c r="M1538" s="162"/>
      <c r="N1538" s="162"/>
      <c r="O1538" s="162"/>
      <c r="P1538" s="162"/>
      <c r="Q1538" s="162"/>
      <c r="R1538" s="162"/>
      <c r="S1538" s="162"/>
      <c r="T1538" s="162"/>
      <c r="U1538" s="162"/>
      <c r="V1538" s="162"/>
      <c r="W1538" s="162"/>
      <c r="X1538" s="162"/>
      <c r="Y1538" s="162"/>
    </row>
    <row r="1539" spans="2:25" x14ac:dyDescent="0.25">
      <c r="B1539" s="162"/>
      <c r="C1539" s="162"/>
      <c r="D1539" s="162"/>
      <c r="E1539" s="162"/>
      <c r="F1539" s="162"/>
      <c r="G1539" s="162"/>
      <c r="H1539" s="162"/>
      <c r="I1539" s="162"/>
      <c r="J1539" s="162"/>
      <c r="K1539" s="162"/>
      <c r="L1539" s="162"/>
      <c r="M1539" s="162"/>
      <c r="N1539" s="162"/>
      <c r="O1539" s="162"/>
      <c r="P1539" s="162"/>
      <c r="Q1539" s="162"/>
      <c r="R1539" s="162"/>
      <c r="S1539" s="162"/>
      <c r="T1539" s="162"/>
      <c r="U1539" s="162"/>
      <c r="V1539" s="162"/>
      <c r="W1539" s="162"/>
      <c r="X1539" s="162"/>
      <c r="Y1539" s="162"/>
    </row>
    <row r="1540" spans="2:25" x14ac:dyDescent="0.25">
      <c r="B1540" s="162"/>
      <c r="C1540" s="162"/>
      <c r="D1540" s="162"/>
      <c r="E1540" s="162"/>
      <c r="F1540" s="162"/>
      <c r="G1540" s="162"/>
      <c r="H1540" s="162"/>
      <c r="I1540" s="162"/>
      <c r="J1540" s="162"/>
      <c r="K1540" s="162"/>
      <c r="L1540" s="162"/>
      <c r="M1540" s="162"/>
      <c r="N1540" s="162"/>
      <c r="O1540" s="162"/>
      <c r="P1540" s="162"/>
      <c r="Q1540" s="162"/>
      <c r="R1540" s="162"/>
      <c r="S1540" s="162"/>
      <c r="T1540" s="162"/>
      <c r="U1540" s="162"/>
      <c r="V1540" s="162"/>
      <c r="W1540" s="162"/>
      <c r="X1540" s="162"/>
      <c r="Y1540" s="162"/>
    </row>
    <row r="1541" spans="2:25" x14ac:dyDescent="0.25">
      <c r="B1541" s="162"/>
      <c r="C1541" s="162"/>
      <c r="D1541" s="162"/>
      <c r="E1541" s="162"/>
      <c r="F1541" s="162"/>
      <c r="G1541" s="162"/>
      <c r="H1541" s="162"/>
      <c r="I1541" s="162"/>
      <c r="J1541" s="162"/>
      <c r="K1541" s="162"/>
      <c r="L1541" s="162"/>
      <c r="M1541" s="162"/>
      <c r="N1541" s="162"/>
      <c r="O1541" s="162"/>
      <c r="P1541" s="162"/>
      <c r="Q1541" s="162"/>
      <c r="R1541" s="162"/>
      <c r="S1541" s="162"/>
      <c r="T1541" s="162"/>
      <c r="U1541" s="162"/>
      <c r="V1541" s="162"/>
      <c r="W1541" s="162"/>
      <c r="X1541" s="162"/>
      <c r="Y1541" s="162"/>
    </row>
    <row r="1542" spans="2:25" x14ac:dyDescent="0.25">
      <c r="B1542" s="162"/>
      <c r="C1542" s="162"/>
      <c r="D1542" s="162"/>
      <c r="E1542" s="162"/>
      <c r="F1542" s="162"/>
      <c r="G1542" s="162"/>
      <c r="H1542" s="162"/>
      <c r="I1542" s="162"/>
      <c r="J1542" s="162"/>
      <c r="K1542" s="162"/>
      <c r="L1542" s="162"/>
      <c r="M1542" s="162"/>
      <c r="N1542" s="162"/>
      <c r="O1542" s="162"/>
      <c r="P1542" s="162"/>
      <c r="Q1542" s="162"/>
      <c r="R1542" s="162"/>
      <c r="S1542" s="162"/>
      <c r="T1542" s="162"/>
      <c r="U1542" s="162"/>
      <c r="V1542" s="162"/>
      <c r="W1542" s="162"/>
      <c r="X1542" s="162"/>
      <c r="Y1542" s="162"/>
    </row>
    <row r="1543" spans="2:25" x14ac:dyDescent="0.25">
      <c r="B1543" s="162"/>
      <c r="C1543" s="162"/>
      <c r="D1543" s="162"/>
      <c r="E1543" s="162"/>
      <c r="F1543" s="162"/>
      <c r="G1543" s="162"/>
      <c r="H1543" s="162"/>
      <c r="I1543" s="162"/>
      <c r="J1543" s="162"/>
      <c r="K1543" s="162"/>
      <c r="L1543" s="162"/>
      <c r="M1543" s="162"/>
      <c r="N1543" s="162"/>
      <c r="O1543" s="162"/>
      <c r="P1543" s="162"/>
      <c r="Q1543" s="162"/>
      <c r="R1543" s="162"/>
      <c r="S1543" s="162"/>
      <c r="T1543" s="162"/>
      <c r="U1543" s="162"/>
      <c r="V1543" s="162"/>
      <c r="W1543" s="162"/>
      <c r="X1543" s="162"/>
      <c r="Y1543" s="162"/>
    </row>
    <row r="1544" spans="2:25" x14ac:dyDescent="0.25">
      <c r="B1544" s="162"/>
      <c r="C1544" s="162"/>
      <c r="D1544" s="162"/>
      <c r="E1544" s="162"/>
      <c r="F1544" s="162"/>
      <c r="G1544" s="162"/>
      <c r="H1544" s="162"/>
      <c r="I1544" s="162"/>
      <c r="J1544" s="162"/>
      <c r="K1544" s="162"/>
      <c r="L1544" s="162"/>
      <c r="M1544" s="162"/>
      <c r="N1544" s="162"/>
      <c r="O1544" s="162"/>
      <c r="P1544" s="162"/>
      <c r="Q1544" s="162"/>
      <c r="R1544" s="162"/>
      <c r="S1544" s="162"/>
      <c r="T1544" s="162"/>
      <c r="U1544" s="162"/>
      <c r="V1544" s="162"/>
      <c r="W1544" s="162"/>
      <c r="X1544" s="162"/>
      <c r="Y1544" s="162"/>
    </row>
    <row r="1545" spans="2:25" x14ac:dyDescent="0.25">
      <c r="B1545" s="162"/>
      <c r="C1545" s="162"/>
      <c r="D1545" s="162"/>
      <c r="E1545" s="162"/>
      <c r="F1545" s="162"/>
      <c r="G1545" s="162"/>
      <c r="H1545" s="162"/>
      <c r="I1545" s="162"/>
      <c r="J1545" s="162"/>
      <c r="K1545" s="162"/>
      <c r="L1545" s="162"/>
      <c r="M1545" s="162"/>
      <c r="N1545" s="162"/>
      <c r="O1545" s="162"/>
      <c r="P1545" s="162"/>
      <c r="Q1545" s="162"/>
      <c r="R1545" s="162"/>
      <c r="S1545" s="162"/>
      <c r="T1545" s="162"/>
      <c r="U1545" s="162"/>
      <c r="V1545" s="162"/>
      <c r="W1545" s="162"/>
      <c r="X1545" s="162"/>
      <c r="Y1545" s="162"/>
    </row>
    <row r="1546" spans="2:25" x14ac:dyDescent="0.25">
      <c r="B1546" s="162"/>
      <c r="C1546" s="162"/>
      <c r="D1546" s="162"/>
      <c r="E1546" s="162"/>
      <c r="F1546" s="162"/>
      <c r="G1546" s="162"/>
      <c r="H1546" s="162"/>
      <c r="I1546" s="162"/>
      <c r="J1546" s="162"/>
      <c r="K1546" s="162"/>
      <c r="L1546" s="162"/>
      <c r="M1546" s="162"/>
      <c r="N1546" s="162"/>
      <c r="O1546" s="162"/>
      <c r="P1546" s="162"/>
      <c r="Q1546" s="162"/>
      <c r="R1546" s="162"/>
      <c r="S1546" s="162"/>
      <c r="T1546" s="162"/>
      <c r="U1546" s="162"/>
      <c r="V1546" s="162"/>
      <c r="W1546" s="162"/>
      <c r="X1546" s="162"/>
      <c r="Y1546" s="162"/>
    </row>
    <row r="1547" spans="2:25" x14ac:dyDescent="0.25">
      <c r="B1547" s="162"/>
      <c r="C1547" s="162"/>
      <c r="D1547" s="162"/>
      <c r="E1547" s="162"/>
      <c r="F1547" s="162"/>
      <c r="G1547" s="162"/>
      <c r="H1547" s="162"/>
      <c r="I1547" s="162"/>
      <c r="J1547" s="162"/>
      <c r="K1547" s="162"/>
      <c r="L1547" s="162"/>
      <c r="M1547" s="162"/>
      <c r="N1547" s="162"/>
      <c r="O1547" s="162"/>
      <c r="P1547" s="162"/>
      <c r="Q1547" s="162"/>
      <c r="R1547" s="162"/>
      <c r="S1547" s="162"/>
      <c r="T1547" s="162"/>
      <c r="U1547" s="162"/>
      <c r="V1547" s="162"/>
      <c r="W1547" s="162"/>
      <c r="X1547" s="162"/>
      <c r="Y1547" s="162"/>
    </row>
    <row r="1548" spans="2:25" x14ac:dyDescent="0.25">
      <c r="B1548" s="162"/>
      <c r="C1548" s="162"/>
      <c r="D1548" s="162"/>
      <c r="E1548" s="162"/>
      <c r="F1548" s="162"/>
      <c r="G1548" s="162"/>
      <c r="H1548" s="162"/>
      <c r="I1548" s="162"/>
      <c r="J1548" s="162"/>
      <c r="K1548" s="162"/>
      <c r="L1548" s="162"/>
      <c r="M1548" s="162"/>
      <c r="N1548" s="162"/>
      <c r="O1548" s="162"/>
      <c r="P1548" s="162"/>
      <c r="Q1548" s="162"/>
      <c r="R1548" s="162"/>
      <c r="S1548" s="162"/>
      <c r="T1548" s="162"/>
      <c r="U1548" s="162"/>
      <c r="V1548" s="162"/>
      <c r="W1548" s="162"/>
      <c r="X1548" s="162"/>
      <c r="Y1548" s="162"/>
    </row>
    <row r="1549" spans="2:25" x14ac:dyDescent="0.25">
      <c r="B1549" s="162"/>
      <c r="C1549" s="162"/>
      <c r="D1549" s="162"/>
      <c r="E1549" s="162"/>
      <c r="F1549" s="162"/>
      <c r="G1549" s="162"/>
      <c r="H1549" s="162"/>
      <c r="I1549" s="162"/>
      <c r="J1549" s="162"/>
      <c r="K1549" s="162"/>
      <c r="L1549" s="162"/>
      <c r="M1549" s="162"/>
      <c r="N1549" s="162"/>
      <c r="O1549" s="162"/>
      <c r="P1549" s="162"/>
      <c r="Q1549" s="162"/>
      <c r="R1549" s="162"/>
      <c r="S1549" s="162"/>
      <c r="T1549" s="162"/>
      <c r="U1549" s="162"/>
      <c r="V1549" s="162"/>
      <c r="W1549" s="162"/>
      <c r="X1549" s="162"/>
      <c r="Y1549" s="162"/>
    </row>
    <row r="1550" spans="2:25" x14ac:dyDescent="0.25">
      <c r="B1550" s="162"/>
      <c r="C1550" s="162"/>
      <c r="D1550" s="162"/>
      <c r="E1550" s="162"/>
      <c r="F1550" s="162"/>
      <c r="G1550" s="162"/>
      <c r="H1550" s="162"/>
      <c r="I1550" s="162"/>
      <c r="J1550" s="162"/>
      <c r="K1550" s="162"/>
      <c r="L1550" s="162"/>
      <c r="M1550" s="162"/>
      <c r="N1550" s="162"/>
      <c r="O1550" s="162"/>
      <c r="P1550" s="162"/>
      <c r="Q1550" s="162"/>
      <c r="R1550" s="162"/>
      <c r="S1550" s="162"/>
      <c r="T1550" s="162"/>
      <c r="U1550" s="162"/>
      <c r="V1550" s="162"/>
      <c r="W1550" s="162"/>
      <c r="X1550" s="162"/>
      <c r="Y1550" s="162"/>
    </row>
    <row r="1551" spans="2:25" x14ac:dyDescent="0.25">
      <c r="B1551" s="162"/>
      <c r="C1551" s="162"/>
      <c r="D1551" s="162"/>
      <c r="E1551" s="162"/>
      <c r="F1551" s="162"/>
      <c r="G1551" s="162"/>
      <c r="H1551" s="162"/>
      <c r="I1551" s="162"/>
      <c r="J1551" s="162"/>
      <c r="K1551" s="162"/>
      <c r="L1551" s="162"/>
      <c r="M1551" s="162"/>
      <c r="N1551" s="162"/>
      <c r="O1551" s="162"/>
      <c r="P1551" s="162"/>
      <c r="Q1551" s="162"/>
      <c r="R1551" s="162"/>
      <c r="S1551" s="162"/>
      <c r="T1551" s="162"/>
      <c r="U1551" s="162"/>
      <c r="V1551" s="162"/>
      <c r="W1551" s="162"/>
      <c r="X1551" s="162"/>
      <c r="Y1551" s="162"/>
    </row>
    <row r="1552" spans="2:25" x14ac:dyDescent="0.25">
      <c r="B1552" s="162"/>
      <c r="C1552" s="162"/>
      <c r="D1552" s="162"/>
      <c r="E1552" s="162"/>
      <c r="F1552" s="162"/>
      <c r="G1552" s="162"/>
      <c r="H1552" s="162"/>
      <c r="I1552" s="162"/>
      <c r="J1552" s="162"/>
      <c r="K1552" s="162"/>
      <c r="L1552" s="162"/>
      <c r="M1552" s="162"/>
      <c r="N1552" s="162"/>
      <c r="O1552" s="162"/>
      <c r="P1552" s="162"/>
      <c r="Q1552" s="162"/>
      <c r="R1552" s="162"/>
      <c r="S1552" s="162"/>
      <c r="T1552" s="162"/>
      <c r="U1552" s="162"/>
      <c r="V1552" s="162"/>
      <c r="W1552" s="162"/>
      <c r="X1552" s="162"/>
      <c r="Y1552" s="162"/>
    </row>
    <row r="1553" spans="2:25" x14ac:dyDescent="0.25">
      <c r="B1553" s="162"/>
      <c r="C1553" s="162"/>
      <c r="D1553" s="162"/>
      <c r="E1553" s="162"/>
      <c r="F1553" s="162"/>
      <c r="G1553" s="162"/>
      <c r="H1553" s="162"/>
      <c r="I1553" s="162"/>
      <c r="J1553" s="162"/>
      <c r="K1553" s="162"/>
      <c r="L1553" s="162"/>
      <c r="M1553" s="162"/>
      <c r="N1553" s="162"/>
      <c r="O1553" s="162"/>
      <c r="P1553" s="162"/>
      <c r="Q1553" s="162"/>
      <c r="R1553" s="162"/>
      <c r="S1553" s="162"/>
      <c r="T1553" s="162"/>
      <c r="U1553" s="162"/>
      <c r="V1553" s="162"/>
      <c r="W1553" s="162"/>
      <c r="X1553" s="162"/>
      <c r="Y1553" s="162"/>
    </row>
    <row r="1554" spans="2:25" x14ac:dyDescent="0.25">
      <c r="B1554" s="162"/>
      <c r="C1554" s="162"/>
      <c r="D1554" s="162"/>
      <c r="E1554" s="162"/>
      <c r="F1554" s="162"/>
      <c r="G1554" s="162"/>
      <c r="H1554" s="162"/>
      <c r="I1554" s="162"/>
      <c r="J1554" s="162"/>
      <c r="K1554" s="162"/>
      <c r="L1554" s="162"/>
      <c r="M1554" s="162"/>
      <c r="N1554" s="162"/>
      <c r="O1554" s="162"/>
      <c r="P1554" s="162"/>
      <c r="Q1554" s="162"/>
      <c r="R1554" s="162"/>
      <c r="S1554" s="162"/>
      <c r="T1554" s="162"/>
      <c r="U1554" s="162"/>
      <c r="V1554" s="162"/>
      <c r="W1554" s="162"/>
      <c r="X1554" s="162"/>
      <c r="Y1554" s="162"/>
    </row>
    <row r="1555" spans="2:25" x14ac:dyDescent="0.25">
      <c r="B1555" s="162"/>
      <c r="C1555" s="162"/>
      <c r="D1555" s="162"/>
      <c r="E1555" s="162"/>
      <c r="F1555" s="162"/>
      <c r="G1555" s="162"/>
      <c r="H1555" s="162"/>
      <c r="I1555" s="162"/>
      <c r="J1555" s="162"/>
      <c r="K1555" s="162"/>
      <c r="L1555" s="162"/>
      <c r="M1555" s="162"/>
      <c r="N1555" s="162"/>
      <c r="O1555" s="162"/>
      <c r="P1555" s="162"/>
      <c r="Q1555" s="162"/>
      <c r="R1555" s="162"/>
      <c r="S1555" s="162"/>
      <c r="T1555" s="162"/>
      <c r="U1555" s="162"/>
      <c r="V1555" s="162"/>
      <c r="W1555" s="162"/>
      <c r="X1555" s="162"/>
      <c r="Y1555" s="162"/>
    </row>
    <row r="1556" spans="2:25" x14ac:dyDescent="0.25">
      <c r="B1556" s="162"/>
      <c r="C1556" s="162"/>
      <c r="D1556" s="162"/>
      <c r="E1556" s="162"/>
      <c r="F1556" s="162"/>
      <c r="G1556" s="162"/>
      <c r="H1556" s="162"/>
      <c r="I1556" s="162"/>
      <c r="J1556" s="162"/>
      <c r="K1556" s="162"/>
      <c r="L1556" s="162"/>
      <c r="M1556" s="162"/>
      <c r="N1556" s="162"/>
      <c r="O1556" s="162"/>
      <c r="P1556" s="162"/>
      <c r="Q1556" s="162"/>
      <c r="R1556" s="162"/>
      <c r="S1556" s="162"/>
      <c r="T1556" s="162"/>
      <c r="U1556" s="162"/>
      <c r="V1556" s="162"/>
      <c r="W1556" s="162"/>
      <c r="X1556" s="162"/>
      <c r="Y1556" s="162"/>
    </row>
    <row r="1557" spans="2:25" x14ac:dyDescent="0.25">
      <c r="B1557" s="162"/>
      <c r="C1557" s="162"/>
      <c r="D1557" s="162"/>
      <c r="E1557" s="162"/>
      <c r="F1557" s="162"/>
      <c r="G1557" s="162"/>
      <c r="H1557" s="162"/>
      <c r="I1557" s="162"/>
      <c r="J1557" s="162"/>
      <c r="K1557" s="162"/>
      <c r="L1557" s="162"/>
      <c r="M1557" s="162"/>
      <c r="N1557" s="162"/>
      <c r="O1557" s="162"/>
      <c r="P1557" s="162"/>
      <c r="Q1557" s="162"/>
      <c r="R1557" s="162"/>
      <c r="S1557" s="162"/>
      <c r="T1557" s="162"/>
      <c r="U1557" s="162"/>
      <c r="V1557" s="162"/>
      <c r="W1557" s="162"/>
      <c r="X1557" s="162"/>
      <c r="Y1557" s="162"/>
    </row>
    <row r="1558" spans="2:25" x14ac:dyDescent="0.25">
      <c r="B1558" s="162"/>
      <c r="C1558" s="162"/>
      <c r="D1558" s="162"/>
      <c r="E1558" s="162"/>
      <c r="F1558" s="162"/>
      <c r="G1558" s="162"/>
      <c r="H1558" s="162"/>
      <c r="I1558" s="162"/>
      <c r="J1558" s="162"/>
      <c r="K1558" s="162"/>
      <c r="L1558" s="162"/>
      <c r="M1558" s="162"/>
      <c r="N1558" s="162"/>
      <c r="O1558" s="162"/>
      <c r="P1558" s="162"/>
      <c r="Q1558" s="162"/>
      <c r="R1558" s="162"/>
      <c r="S1558" s="162"/>
      <c r="T1558" s="162"/>
      <c r="U1558" s="162"/>
      <c r="V1558" s="162"/>
      <c r="W1558" s="162"/>
      <c r="X1558" s="162"/>
      <c r="Y1558" s="162"/>
    </row>
    <row r="1559" spans="2:25" x14ac:dyDescent="0.25">
      <c r="B1559" s="162"/>
      <c r="C1559" s="162"/>
      <c r="D1559" s="162"/>
      <c r="E1559" s="162"/>
      <c r="F1559" s="162"/>
      <c r="G1559" s="162"/>
      <c r="H1559" s="162"/>
      <c r="I1559" s="162"/>
      <c r="J1559" s="162"/>
      <c r="K1559" s="162"/>
      <c r="L1559" s="162"/>
      <c r="M1559" s="162"/>
      <c r="N1559" s="162"/>
      <c r="O1559" s="162"/>
      <c r="P1559" s="162"/>
      <c r="Q1559" s="162"/>
      <c r="R1559" s="162"/>
      <c r="S1559" s="162"/>
      <c r="T1559" s="162"/>
      <c r="U1559" s="162"/>
      <c r="V1559" s="162"/>
      <c r="W1559" s="162"/>
      <c r="X1559" s="162"/>
      <c r="Y1559" s="162"/>
    </row>
    <row r="1560" spans="2:25" x14ac:dyDescent="0.25">
      <c r="B1560" s="162"/>
      <c r="C1560" s="162"/>
      <c r="D1560" s="162"/>
      <c r="E1560" s="162"/>
      <c r="F1560" s="162"/>
      <c r="G1560" s="162"/>
      <c r="H1560" s="162"/>
      <c r="I1560" s="162"/>
      <c r="J1560" s="162"/>
      <c r="K1560" s="162"/>
      <c r="L1560" s="162"/>
      <c r="M1560" s="162"/>
      <c r="N1560" s="162"/>
      <c r="O1560" s="162"/>
      <c r="P1560" s="162"/>
      <c r="Q1560" s="162"/>
      <c r="R1560" s="162"/>
      <c r="S1560" s="162"/>
      <c r="T1560" s="162"/>
      <c r="U1560" s="162"/>
      <c r="V1560" s="162"/>
      <c r="W1560" s="162"/>
      <c r="X1560" s="162"/>
      <c r="Y1560" s="162"/>
    </row>
    <row r="1561" spans="2:25" x14ac:dyDescent="0.25">
      <c r="B1561" s="162"/>
      <c r="C1561" s="162"/>
      <c r="D1561" s="162"/>
      <c r="E1561" s="162"/>
      <c r="F1561" s="162"/>
      <c r="G1561" s="162"/>
      <c r="H1561" s="162"/>
      <c r="I1561" s="162"/>
      <c r="J1561" s="162"/>
      <c r="K1561" s="162"/>
      <c r="L1561" s="162"/>
      <c r="M1561" s="162"/>
      <c r="N1561" s="162"/>
      <c r="O1561" s="162"/>
      <c r="P1561" s="162"/>
      <c r="Q1561" s="162"/>
      <c r="R1561" s="162"/>
      <c r="S1561" s="162"/>
      <c r="T1561" s="162"/>
      <c r="U1561" s="162"/>
      <c r="V1561" s="162"/>
      <c r="W1561" s="162"/>
      <c r="X1561" s="162"/>
      <c r="Y1561" s="162"/>
    </row>
    <row r="1562" spans="2:25" x14ac:dyDescent="0.25">
      <c r="B1562" s="162"/>
      <c r="C1562" s="162"/>
      <c r="D1562" s="162"/>
      <c r="E1562" s="162"/>
      <c r="F1562" s="162"/>
      <c r="G1562" s="162"/>
      <c r="H1562" s="162"/>
      <c r="I1562" s="162"/>
      <c r="J1562" s="162"/>
      <c r="K1562" s="162"/>
      <c r="L1562" s="162"/>
      <c r="M1562" s="162"/>
      <c r="N1562" s="162"/>
      <c r="O1562" s="162"/>
      <c r="P1562" s="162"/>
      <c r="Q1562" s="162"/>
      <c r="R1562" s="162"/>
      <c r="S1562" s="162"/>
      <c r="T1562" s="162"/>
      <c r="U1562" s="162"/>
      <c r="V1562" s="162"/>
      <c r="W1562" s="162"/>
      <c r="X1562" s="162"/>
      <c r="Y1562" s="162"/>
    </row>
    <row r="1563" spans="2:25" x14ac:dyDescent="0.25">
      <c r="B1563" s="162"/>
      <c r="C1563" s="162"/>
      <c r="D1563" s="162"/>
      <c r="E1563" s="162"/>
      <c r="F1563" s="162"/>
      <c r="G1563" s="162"/>
      <c r="H1563" s="162"/>
      <c r="I1563" s="162"/>
      <c r="J1563" s="162"/>
      <c r="K1563" s="162"/>
      <c r="L1563" s="162"/>
      <c r="M1563" s="162"/>
      <c r="N1563" s="162"/>
      <c r="O1563" s="162"/>
      <c r="P1563" s="162"/>
      <c r="Q1563" s="162"/>
      <c r="R1563" s="162"/>
      <c r="S1563" s="162"/>
      <c r="T1563" s="162"/>
      <c r="U1563" s="162"/>
      <c r="V1563" s="162"/>
      <c r="W1563" s="162"/>
      <c r="X1563" s="162"/>
      <c r="Y1563" s="162"/>
    </row>
    <row r="1564" spans="2:25" x14ac:dyDescent="0.25">
      <c r="B1564" s="162"/>
      <c r="C1564" s="162"/>
      <c r="D1564" s="162"/>
      <c r="E1564" s="162"/>
      <c r="F1564" s="162"/>
      <c r="G1564" s="162"/>
      <c r="H1564" s="162"/>
      <c r="I1564" s="162"/>
      <c r="J1564" s="162"/>
      <c r="K1564" s="162"/>
      <c r="L1564" s="162"/>
      <c r="M1564" s="162"/>
      <c r="N1564" s="162"/>
      <c r="O1564" s="162"/>
      <c r="P1564" s="162"/>
      <c r="Q1564" s="162"/>
      <c r="R1564" s="162"/>
      <c r="S1564" s="162"/>
      <c r="T1564" s="162"/>
      <c r="U1564" s="162"/>
      <c r="V1564" s="162"/>
      <c r="W1564" s="162"/>
      <c r="X1564" s="162"/>
      <c r="Y1564" s="162"/>
    </row>
    <row r="1565" spans="2:25" x14ac:dyDescent="0.25">
      <c r="B1565" s="162"/>
      <c r="C1565" s="162"/>
      <c r="D1565" s="162"/>
      <c r="E1565" s="162"/>
      <c r="F1565" s="162"/>
      <c r="G1565" s="162"/>
      <c r="H1565" s="162"/>
      <c r="I1565" s="162"/>
      <c r="J1565" s="162"/>
      <c r="K1565" s="162"/>
      <c r="L1565" s="162"/>
      <c r="M1565" s="162"/>
      <c r="N1565" s="162"/>
      <c r="O1565" s="162"/>
      <c r="P1565" s="162"/>
      <c r="Q1565" s="162"/>
      <c r="R1565" s="162"/>
      <c r="S1565" s="162"/>
      <c r="T1565" s="162"/>
      <c r="U1565" s="162"/>
      <c r="V1565" s="162"/>
      <c r="W1565" s="162"/>
      <c r="X1565" s="162"/>
      <c r="Y1565" s="162"/>
    </row>
    <row r="1566" spans="2:25" x14ac:dyDescent="0.25">
      <c r="B1566" s="162"/>
      <c r="C1566" s="162"/>
      <c r="D1566" s="162"/>
      <c r="E1566" s="162"/>
      <c r="F1566" s="162"/>
      <c r="G1566" s="162"/>
      <c r="H1566" s="162"/>
      <c r="I1566" s="162"/>
      <c r="J1566" s="162"/>
      <c r="K1566" s="162"/>
      <c r="L1566" s="162"/>
      <c r="M1566" s="162"/>
      <c r="N1566" s="162"/>
      <c r="O1566" s="162"/>
      <c r="P1566" s="162"/>
      <c r="Q1566" s="162"/>
      <c r="R1566" s="162"/>
      <c r="S1566" s="162"/>
      <c r="T1566" s="162"/>
      <c r="U1566" s="162"/>
      <c r="V1566" s="162"/>
      <c r="W1566" s="162"/>
      <c r="X1566" s="162"/>
      <c r="Y1566" s="162"/>
    </row>
    <row r="1567" spans="2:25" x14ac:dyDescent="0.25">
      <c r="B1567" s="162"/>
      <c r="C1567" s="162"/>
      <c r="D1567" s="162"/>
      <c r="E1567" s="162"/>
      <c r="F1567" s="162"/>
      <c r="G1567" s="162"/>
      <c r="H1567" s="162"/>
      <c r="I1567" s="162"/>
      <c r="J1567" s="162"/>
      <c r="K1567" s="162"/>
      <c r="L1567" s="162"/>
      <c r="M1567" s="162"/>
      <c r="N1567" s="162"/>
      <c r="O1567" s="162"/>
      <c r="P1567" s="162"/>
      <c r="Q1567" s="162"/>
      <c r="R1567" s="162"/>
      <c r="S1567" s="162"/>
      <c r="T1567" s="162"/>
      <c r="U1567" s="162"/>
      <c r="V1567" s="162"/>
      <c r="W1567" s="162"/>
      <c r="X1567" s="162"/>
      <c r="Y1567" s="162"/>
    </row>
    <row r="1568" spans="2:25" x14ac:dyDescent="0.25">
      <c r="B1568" s="162"/>
      <c r="C1568" s="162"/>
      <c r="D1568" s="162"/>
      <c r="E1568" s="162"/>
      <c r="F1568" s="162"/>
      <c r="G1568" s="162"/>
      <c r="H1568" s="162"/>
      <c r="I1568" s="162"/>
      <c r="J1568" s="162"/>
      <c r="K1568" s="162"/>
      <c r="L1568" s="162"/>
      <c r="M1568" s="162"/>
      <c r="N1568" s="162"/>
      <c r="O1568" s="162"/>
      <c r="P1568" s="162"/>
      <c r="Q1568" s="162"/>
      <c r="R1568" s="162"/>
      <c r="S1568" s="162"/>
      <c r="T1568" s="162"/>
      <c r="U1568" s="162"/>
      <c r="V1568" s="162"/>
      <c r="W1568" s="162"/>
      <c r="X1568" s="162"/>
      <c r="Y1568" s="162"/>
    </row>
    <row r="1569" spans="2:25" x14ac:dyDescent="0.25">
      <c r="B1569" s="162"/>
      <c r="C1569" s="162"/>
      <c r="D1569" s="162"/>
      <c r="E1569" s="162"/>
      <c r="F1569" s="162"/>
      <c r="G1569" s="162"/>
      <c r="H1569" s="162"/>
      <c r="I1569" s="162"/>
      <c r="J1569" s="162"/>
      <c r="K1569" s="162"/>
      <c r="L1569" s="162"/>
      <c r="M1569" s="162"/>
      <c r="N1569" s="162"/>
      <c r="O1569" s="162"/>
      <c r="P1569" s="162"/>
      <c r="Q1569" s="162"/>
      <c r="R1569" s="162"/>
      <c r="S1569" s="162"/>
      <c r="T1569" s="162"/>
      <c r="U1569" s="162"/>
      <c r="V1569" s="162"/>
      <c r="W1569" s="162"/>
      <c r="X1569" s="162"/>
      <c r="Y1569" s="162"/>
    </row>
    <row r="1570" spans="2:25" x14ac:dyDescent="0.25">
      <c r="B1570" s="162"/>
      <c r="C1570" s="162"/>
      <c r="D1570" s="162"/>
      <c r="E1570" s="162"/>
      <c r="F1570" s="162"/>
      <c r="G1570" s="162"/>
      <c r="H1570" s="162"/>
      <c r="I1570" s="162"/>
      <c r="J1570" s="162"/>
      <c r="K1570" s="162"/>
      <c r="L1570" s="162"/>
      <c r="M1570" s="162"/>
      <c r="N1570" s="162"/>
      <c r="O1570" s="162"/>
      <c r="P1570" s="162"/>
      <c r="Q1570" s="162"/>
      <c r="R1570" s="162"/>
      <c r="S1570" s="162"/>
      <c r="T1570" s="162"/>
      <c r="U1570" s="162"/>
      <c r="V1570" s="162"/>
      <c r="W1570" s="162"/>
      <c r="X1570" s="162"/>
      <c r="Y1570" s="162"/>
    </row>
    <row r="1571" spans="2:25" x14ac:dyDescent="0.25">
      <c r="B1571" s="162"/>
      <c r="C1571" s="162"/>
      <c r="D1571" s="162"/>
      <c r="E1571" s="162"/>
      <c r="F1571" s="162"/>
      <c r="G1571" s="162"/>
      <c r="H1571" s="162"/>
      <c r="I1571" s="162"/>
      <c r="J1571" s="162"/>
      <c r="K1571" s="162"/>
      <c r="L1571" s="162"/>
      <c r="M1571" s="162"/>
      <c r="N1571" s="162"/>
      <c r="O1571" s="162"/>
      <c r="P1571" s="162"/>
      <c r="Q1571" s="162"/>
      <c r="R1571" s="162"/>
      <c r="S1571" s="162"/>
      <c r="T1571" s="162"/>
      <c r="U1571" s="162"/>
      <c r="V1571" s="162"/>
      <c r="W1571" s="162"/>
      <c r="X1571" s="162"/>
      <c r="Y1571" s="162"/>
    </row>
    <row r="1572" spans="2:25" x14ac:dyDescent="0.25">
      <c r="B1572" s="162"/>
      <c r="C1572" s="162"/>
      <c r="D1572" s="162"/>
      <c r="E1572" s="162"/>
      <c r="F1572" s="162"/>
      <c r="G1572" s="162"/>
      <c r="H1572" s="162"/>
      <c r="I1572" s="162"/>
      <c r="J1572" s="162"/>
      <c r="K1572" s="162"/>
      <c r="L1572" s="162"/>
      <c r="M1572" s="162"/>
      <c r="N1572" s="162"/>
      <c r="O1572" s="162"/>
      <c r="P1572" s="162"/>
      <c r="Q1572" s="162"/>
      <c r="R1572" s="162"/>
      <c r="S1572" s="162"/>
      <c r="T1572" s="162"/>
      <c r="U1572" s="162"/>
      <c r="V1572" s="162"/>
      <c r="W1572" s="162"/>
      <c r="X1572" s="162"/>
      <c r="Y1572" s="162"/>
    </row>
    <row r="1573" spans="2:25" x14ac:dyDescent="0.25">
      <c r="B1573" s="162"/>
      <c r="C1573" s="162"/>
      <c r="D1573" s="162"/>
      <c r="E1573" s="162"/>
      <c r="F1573" s="162"/>
      <c r="G1573" s="162"/>
      <c r="H1573" s="162"/>
      <c r="I1573" s="162"/>
      <c r="J1573" s="162"/>
      <c r="K1573" s="162"/>
      <c r="L1573" s="162"/>
      <c r="M1573" s="162"/>
      <c r="N1573" s="162"/>
      <c r="O1573" s="162"/>
      <c r="P1573" s="162"/>
      <c r="Q1573" s="162"/>
      <c r="R1573" s="162"/>
      <c r="S1573" s="162"/>
      <c r="T1573" s="162"/>
      <c r="U1573" s="162"/>
      <c r="V1573" s="162"/>
      <c r="W1573" s="162"/>
      <c r="X1573" s="162"/>
      <c r="Y1573" s="162"/>
    </row>
    <row r="1574" spans="2:25" x14ac:dyDescent="0.25">
      <c r="B1574" s="162"/>
      <c r="C1574" s="162"/>
      <c r="D1574" s="162"/>
      <c r="E1574" s="162"/>
      <c r="F1574" s="162"/>
      <c r="G1574" s="162"/>
      <c r="H1574" s="162"/>
      <c r="I1574" s="162"/>
      <c r="J1574" s="162"/>
      <c r="K1574" s="162"/>
      <c r="L1574" s="162"/>
      <c r="M1574" s="162"/>
      <c r="N1574" s="162"/>
      <c r="O1574" s="162"/>
      <c r="P1574" s="162"/>
      <c r="Q1574" s="162"/>
      <c r="R1574" s="162"/>
      <c r="S1574" s="162"/>
      <c r="T1574" s="162"/>
      <c r="U1574" s="162"/>
      <c r="V1574" s="162"/>
      <c r="W1574" s="162"/>
      <c r="X1574" s="162"/>
      <c r="Y1574" s="162"/>
    </row>
    <row r="1575" spans="2:25" x14ac:dyDescent="0.25">
      <c r="B1575" s="162"/>
      <c r="C1575" s="162"/>
      <c r="D1575" s="162"/>
      <c r="E1575" s="162"/>
      <c r="F1575" s="162"/>
      <c r="G1575" s="162"/>
      <c r="H1575" s="162"/>
      <c r="I1575" s="162"/>
      <c r="J1575" s="162"/>
      <c r="K1575" s="162"/>
      <c r="L1575" s="162"/>
      <c r="M1575" s="162"/>
      <c r="N1575" s="162"/>
      <c r="O1575" s="162"/>
      <c r="P1575" s="162"/>
      <c r="Q1575" s="162"/>
      <c r="R1575" s="162"/>
      <c r="S1575" s="162"/>
      <c r="T1575" s="162"/>
      <c r="U1575" s="162"/>
      <c r="V1575" s="162"/>
      <c r="W1575" s="162"/>
      <c r="X1575" s="162"/>
      <c r="Y1575" s="162"/>
    </row>
    <row r="1576" spans="2:25" x14ac:dyDescent="0.25">
      <c r="B1576" s="162"/>
      <c r="C1576" s="162"/>
      <c r="D1576" s="162"/>
      <c r="E1576" s="162"/>
      <c r="F1576" s="162"/>
      <c r="G1576" s="162"/>
      <c r="H1576" s="162"/>
      <c r="I1576" s="162"/>
      <c r="J1576" s="162"/>
      <c r="K1576" s="162"/>
      <c r="L1576" s="162"/>
      <c r="M1576" s="162"/>
      <c r="N1576" s="162"/>
      <c r="O1576" s="162"/>
      <c r="P1576" s="162"/>
      <c r="Q1576" s="162"/>
      <c r="R1576" s="162"/>
      <c r="S1576" s="162"/>
      <c r="T1576" s="162"/>
      <c r="U1576" s="162"/>
      <c r="V1576" s="162"/>
      <c r="W1576" s="162"/>
      <c r="X1576" s="162"/>
      <c r="Y1576" s="162"/>
    </row>
    <row r="1577" spans="2:25" x14ac:dyDescent="0.25">
      <c r="B1577" s="162"/>
      <c r="C1577" s="162"/>
      <c r="D1577" s="162"/>
      <c r="E1577" s="162"/>
      <c r="F1577" s="162"/>
      <c r="G1577" s="162"/>
      <c r="H1577" s="162"/>
      <c r="I1577" s="162"/>
      <c r="J1577" s="162"/>
      <c r="K1577" s="162"/>
      <c r="L1577" s="162"/>
      <c r="M1577" s="162"/>
      <c r="N1577" s="162"/>
      <c r="O1577" s="162"/>
      <c r="P1577" s="162"/>
      <c r="Q1577" s="162"/>
      <c r="R1577" s="162"/>
      <c r="S1577" s="162"/>
      <c r="T1577" s="162"/>
      <c r="U1577" s="162"/>
      <c r="V1577" s="162"/>
      <c r="W1577" s="162"/>
      <c r="X1577" s="162"/>
      <c r="Y1577" s="162"/>
    </row>
    <row r="1578" spans="2:25" x14ac:dyDescent="0.25">
      <c r="B1578" s="162"/>
      <c r="C1578" s="162"/>
      <c r="D1578" s="162"/>
      <c r="E1578" s="162"/>
      <c r="F1578" s="162"/>
      <c r="G1578" s="162"/>
      <c r="H1578" s="162"/>
      <c r="I1578" s="162"/>
      <c r="J1578" s="162"/>
      <c r="K1578" s="162"/>
      <c r="L1578" s="162"/>
      <c r="M1578" s="162"/>
      <c r="N1578" s="162"/>
      <c r="O1578" s="162"/>
      <c r="P1578" s="162"/>
      <c r="Q1578" s="162"/>
      <c r="R1578" s="162"/>
      <c r="S1578" s="162"/>
      <c r="T1578" s="162"/>
      <c r="U1578" s="162"/>
      <c r="V1578" s="162"/>
      <c r="W1578" s="162"/>
      <c r="X1578" s="162"/>
      <c r="Y1578" s="162"/>
    </row>
    <row r="1579" spans="2:25" x14ac:dyDescent="0.25">
      <c r="B1579" s="162"/>
      <c r="C1579" s="162"/>
      <c r="D1579" s="162"/>
      <c r="E1579" s="162"/>
      <c r="F1579" s="162"/>
      <c r="G1579" s="162"/>
      <c r="H1579" s="162"/>
      <c r="I1579" s="162"/>
      <c r="J1579" s="162"/>
      <c r="K1579" s="162"/>
      <c r="L1579" s="162"/>
      <c r="M1579" s="162"/>
      <c r="N1579" s="162"/>
      <c r="O1579" s="162"/>
      <c r="P1579" s="162"/>
      <c r="Q1579" s="162"/>
      <c r="R1579" s="162"/>
      <c r="S1579" s="162"/>
      <c r="T1579" s="162"/>
      <c r="U1579" s="162"/>
      <c r="V1579" s="162"/>
      <c r="W1579" s="162"/>
      <c r="X1579" s="162"/>
      <c r="Y1579" s="162"/>
    </row>
    <row r="1580" spans="2:25" x14ac:dyDescent="0.25">
      <c r="B1580" s="162"/>
      <c r="C1580" s="162"/>
      <c r="D1580" s="162"/>
      <c r="E1580" s="162"/>
      <c r="F1580" s="162"/>
      <c r="G1580" s="162"/>
      <c r="H1580" s="162"/>
      <c r="I1580" s="162"/>
      <c r="J1580" s="162"/>
      <c r="K1580" s="162"/>
      <c r="L1580" s="162"/>
      <c r="M1580" s="162"/>
      <c r="N1580" s="162"/>
      <c r="O1580" s="162"/>
      <c r="P1580" s="162"/>
      <c r="Q1580" s="162"/>
      <c r="R1580" s="162"/>
      <c r="S1580" s="162"/>
      <c r="T1580" s="162"/>
      <c r="U1580" s="162"/>
      <c r="V1580" s="162"/>
      <c r="W1580" s="162"/>
      <c r="X1580" s="162"/>
      <c r="Y1580" s="162"/>
    </row>
    <row r="1581" spans="2:25" x14ac:dyDescent="0.25">
      <c r="B1581" s="162"/>
      <c r="C1581" s="162"/>
      <c r="D1581" s="162"/>
      <c r="E1581" s="162"/>
      <c r="F1581" s="162"/>
      <c r="G1581" s="162"/>
      <c r="H1581" s="162"/>
      <c r="I1581" s="162"/>
      <c r="J1581" s="162"/>
      <c r="K1581" s="162"/>
      <c r="L1581" s="162"/>
      <c r="M1581" s="162"/>
      <c r="N1581" s="162"/>
      <c r="O1581" s="162"/>
      <c r="P1581" s="162"/>
      <c r="Q1581" s="162"/>
      <c r="R1581" s="162"/>
      <c r="S1581" s="162"/>
      <c r="T1581" s="162"/>
      <c r="U1581" s="162"/>
      <c r="V1581" s="162"/>
      <c r="W1581" s="162"/>
      <c r="X1581" s="162"/>
      <c r="Y1581" s="162"/>
    </row>
    <row r="1582" spans="2:25" x14ac:dyDescent="0.25">
      <c r="B1582" s="162"/>
      <c r="C1582" s="162"/>
      <c r="D1582" s="162"/>
      <c r="E1582" s="162"/>
      <c r="F1582" s="162"/>
      <c r="G1582" s="162"/>
      <c r="H1582" s="162"/>
      <c r="I1582" s="162"/>
      <c r="J1582" s="162"/>
      <c r="K1582" s="162"/>
      <c r="L1582" s="162"/>
      <c r="M1582" s="162"/>
      <c r="N1582" s="162"/>
      <c r="O1582" s="162"/>
      <c r="P1582" s="162"/>
      <c r="Q1582" s="162"/>
      <c r="R1582" s="162"/>
      <c r="S1582" s="162"/>
      <c r="T1582" s="162"/>
      <c r="U1582" s="162"/>
      <c r="V1582" s="162"/>
      <c r="W1582" s="162"/>
      <c r="X1582" s="162"/>
      <c r="Y1582" s="162"/>
    </row>
    <row r="1583" spans="2:25" x14ac:dyDescent="0.25">
      <c r="B1583" s="162"/>
      <c r="C1583" s="162"/>
      <c r="D1583" s="162"/>
      <c r="E1583" s="162"/>
      <c r="F1583" s="162"/>
      <c r="G1583" s="162"/>
      <c r="H1583" s="162"/>
      <c r="I1583" s="162"/>
      <c r="J1583" s="162"/>
      <c r="K1583" s="162"/>
      <c r="L1583" s="162"/>
      <c r="M1583" s="162"/>
      <c r="N1583" s="162"/>
      <c r="O1583" s="162"/>
      <c r="P1583" s="162"/>
      <c r="Q1583" s="162"/>
      <c r="R1583" s="162"/>
      <c r="S1583" s="162"/>
      <c r="T1583" s="162"/>
      <c r="U1583" s="162"/>
      <c r="V1583" s="162"/>
      <c r="W1583" s="162"/>
      <c r="X1583" s="162"/>
      <c r="Y1583" s="162"/>
    </row>
    <row r="1584" spans="2:25" x14ac:dyDescent="0.25">
      <c r="B1584" s="162"/>
      <c r="C1584" s="162"/>
      <c r="D1584" s="162"/>
      <c r="E1584" s="162"/>
      <c r="F1584" s="162"/>
      <c r="G1584" s="162"/>
      <c r="H1584" s="162"/>
      <c r="I1584" s="162"/>
      <c r="J1584" s="162"/>
      <c r="K1584" s="162"/>
      <c r="L1584" s="162"/>
      <c r="M1584" s="162"/>
      <c r="N1584" s="162"/>
      <c r="O1584" s="162"/>
      <c r="P1584" s="162"/>
      <c r="Q1584" s="162"/>
      <c r="R1584" s="162"/>
      <c r="S1584" s="162"/>
      <c r="T1584" s="162"/>
      <c r="U1584" s="162"/>
      <c r="V1584" s="162"/>
      <c r="W1584" s="162"/>
      <c r="X1584" s="162"/>
      <c r="Y1584" s="162"/>
    </row>
    <row r="1585" spans="2:25" x14ac:dyDescent="0.25">
      <c r="B1585" s="162"/>
      <c r="C1585" s="162"/>
      <c r="D1585" s="162"/>
      <c r="E1585" s="162"/>
      <c r="F1585" s="162"/>
      <c r="G1585" s="162"/>
      <c r="H1585" s="162"/>
      <c r="I1585" s="162"/>
      <c r="J1585" s="162"/>
      <c r="K1585" s="162"/>
      <c r="L1585" s="162"/>
      <c r="M1585" s="162"/>
      <c r="N1585" s="162"/>
      <c r="O1585" s="162"/>
      <c r="P1585" s="162"/>
      <c r="Q1585" s="162"/>
      <c r="R1585" s="162"/>
      <c r="S1585" s="162"/>
      <c r="T1585" s="162"/>
      <c r="U1585" s="162"/>
      <c r="V1585" s="162"/>
      <c r="W1585" s="162"/>
      <c r="X1585" s="162"/>
      <c r="Y1585" s="162"/>
    </row>
    <row r="1586" spans="2:25" x14ac:dyDescent="0.25">
      <c r="B1586" s="162"/>
      <c r="C1586" s="162"/>
      <c r="D1586" s="162"/>
      <c r="E1586" s="162"/>
      <c r="F1586" s="162"/>
      <c r="G1586" s="162"/>
      <c r="H1586" s="162"/>
      <c r="I1586" s="162"/>
      <c r="J1586" s="162"/>
      <c r="K1586" s="162"/>
      <c r="L1586" s="162"/>
      <c r="M1586" s="162"/>
      <c r="N1586" s="162"/>
      <c r="O1586" s="162"/>
      <c r="P1586" s="162"/>
      <c r="Q1586" s="162"/>
      <c r="R1586" s="162"/>
      <c r="S1586" s="162"/>
      <c r="T1586" s="162"/>
      <c r="U1586" s="162"/>
      <c r="V1586" s="162"/>
      <c r="W1586" s="162"/>
      <c r="X1586" s="162"/>
      <c r="Y1586" s="162"/>
    </row>
    <row r="1587" spans="2:25" x14ac:dyDescent="0.25">
      <c r="B1587" s="162"/>
      <c r="C1587" s="162"/>
      <c r="D1587" s="162"/>
      <c r="E1587" s="162"/>
      <c r="F1587" s="162"/>
      <c r="G1587" s="162"/>
      <c r="H1587" s="162"/>
      <c r="I1587" s="162"/>
      <c r="J1587" s="162"/>
      <c r="K1587" s="162"/>
      <c r="L1587" s="162"/>
      <c r="M1587" s="162"/>
      <c r="N1587" s="162"/>
      <c r="O1587" s="162"/>
      <c r="P1587" s="162"/>
      <c r="Q1587" s="162"/>
      <c r="R1587" s="162"/>
      <c r="S1587" s="162"/>
      <c r="T1587" s="162"/>
      <c r="U1587" s="162"/>
      <c r="V1587" s="162"/>
      <c r="W1587" s="162"/>
      <c r="X1587" s="162"/>
      <c r="Y1587" s="162"/>
    </row>
    <row r="1588" spans="2:25" x14ac:dyDescent="0.25">
      <c r="B1588" s="162"/>
      <c r="C1588" s="162"/>
      <c r="D1588" s="162"/>
      <c r="E1588" s="162"/>
      <c r="F1588" s="162"/>
      <c r="G1588" s="162"/>
      <c r="H1588" s="162"/>
      <c r="I1588" s="162"/>
      <c r="J1588" s="162"/>
      <c r="K1588" s="162"/>
      <c r="L1588" s="162"/>
      <c r="M1588" s="162"/>
      <c r="N1588" s="162"/>
      <c r="O1588" s="162"/>
      <c r="P1588" s="162"/>
      <c r="Q1588" s="162"/>
      <c r="R1588" s="162"/>
      <c r="S1588" s="162"/>
      <c r="T1588" s="162"/>
      <c r="U1588" s="162"/>
      <c r="V1588" s="162"/>
      <c r="W1588" s="162"/>
      <c r="X1588" s="162"/>
      <c r="Y1588" s="162"/>
    </row>
    <row r="1589" spans="2:25" x14ac:dyDescent="0.25">
      <c r="B1589" s="162"/>
      <c r="C1589" s="162"/>
      <c r="D1589" s="162"/>
      <c r="E1589" s="162"/>
      <c r="F1589" s="162"/>
      <c r="G1589" s="162"/>
      <c r="H1589" s="162"/>
      <c r="I1589" s="162"/>
      <c r="J1589" s="162"/>
      <c r="K1589" s="162"/>
      <c r="L1589" s="162"/>
      <c r="M1589" s="162"/>
      <c r="N1589" s="162"/>
      <c r="O1589" s="162"/>
      <c r="P1589" s="162"/>
      <c r="Q1589" s="162"/>
      <c r="R1589" s="162"/>
      <c r="S1589" s="162"/>
      <c r="T1589" s="162"/>
      <c r="U1589" s="162"/>
      <c r="V1589" s="162"/>
      <c r="W1589" s="162"/>
      <c r="X1589" s="162"/>
      <c r="Y1589" s="162"/>
    </row>
    <row r="1590" spans="2:25" x14ac:dyDescent="0.25">
      <c r="B1590" s="162"/>
      <c r="C1590" s="162"/>
      <c r="D1590" s="162"/>
      <c r="E1590" s="162"/>
      <c r="F1590" s="162"/>
      <c r="G1590" s="162"/>
      <c r="H1590" s="162"/>
      <c r="I1590" s="162"/>
      <c r="J1590" s="162"/>
      <c r="K1590" s="162"/>
      <c r="L1590" s="162"/>
      <c r="M1590" s="162"/>
      <c r="N1590" s="162"/>
      <c r="O1590" s="162"/>
      <c r="P1590" s="162"/>
      <c r="Q1590" s="162"/>
      <c r="R1590" s="162"/>
      <c r="S1590" s="162"/>
      <c r="T1590" s="162"/>
      <c r="U1590" s="162"/>
      <c r="V1590" s="162"/>
      <c r="W1590" s="162"/>
      <c r="X1590" s="162"/>
      <c r="Y1590" s="162"/>
    </row>
    <row r="1591" spans="2:25" x14ac:dyDescent="0.25">
      <c r="B1591" s="162"/>
      <c r="C1591" s="162"/>
      <c r="D1591" s="162"/>
      <c r="E1591" s="162"/>
      <c r="F1591" s="162"/>
      <c r="G1591" s="162"/>
      <c r="H1591" s="162"/>
      <c r="I1591" s="162"/>
      <c r="J1591" s="162"/>
      <c r="K1591" s="162"/>
      <c r="L1591" s="162"/>
      <c r="M1591" s="162"/>
      <c r="N1591" s="162"/>
      <c r="O1591" s="162"/>
      <c r="P1591" s="162"/>
      <c r="Q1591" s="162"/>
      <c r="R1591" s="162"/>
      <c r="S1591" s="162"/>
      <c r="T1591" s="162"/>
      <c r="U1591" s="162"/>
      <c r="V1591" s="162"/>
      <c r="W1591" s="162"/>
      <c r="X1591" s="162"/>
      <c r="Y1591" s="162"/>
    </row>
    <row r="1592" spans="2:25" x14ac:dyDescent="0.25">
      <c r="B1592" s="162"/>
      <c r="C1592" s="162"/>
      <c r="D1592" s="162"/>
      <c r="E1592" s="162"/>
      <c r="F1592" s="162"/>
      <c r="G1592" s="162"/>
      <c r="H1592" s="162"/>
      <c r="I1592" s="162"/>
      <c r="J1592" s="162"/>
      <c r="K1592" s="162"/>
      <c r="L1592" s="162"/>
      <c r="M1592" s="162"/>
      <c r="N1592" s="162"/>
      <c r="O1592" s="162"/>
      <c r="P1592" s="162"/>
      <c r="Q1592" s="162"/>
      <c r="R1592" s="162"/>
      <c r="S1592" s="162"/>
      <c r="T1592" s="162"/>
      <c r="U1592" s="162"/>
      <c r="V1592" s="162"/>
      <c r="W1592" s="162"/>
      <c r="X1592" s="162"/>
      <c r="Y1592" s="162"/>
    </row>
    <row r="1593" spans="2:25" x14ac:dyDescent="0.25">
      <c r="B1593" s="162"/>
      <c r="C1593" s="162"/>
      <c r="D1593" s="162"/>
      <c r="E1593" s="162"/>
      <c r="F1593" s="162"/>
      <c r="G1593" s="162"/>
      <c r="H1593" s="162"/>
      <c r="I1593" s="162"/>
      <c r="J1593" s="162"/>
      <c r="K1593" s="162"/>
      <c r="L1593" s="162"/>
      <c r="M1593" s="162"/>
      <c r="N1593" s="162"/>
      <c r="O1593" s="162"/>
      <c r="P1593" s="162"/>
      <c r="Q1593" s="162"/>
      <c r="R1593" s="162"/>
      <c r="S1593" s="162"/>
      <c r="T1593" s="162"/>
      <c r="U1593" s="162"/>
      <c r="V1593" s="162"/>
      <c r="W1593" s="162"/>
      <c r="X1593" s="162"/>
      <c r="Y1593" s="162"/>
    </row>
    <row r="1594" spans="2:25" x14ac:dyDescent="0.25">
      <c r="B1594" s="162"/>
      <c r="C1594" s="162"/>
      <c r="D1594" s="162"/>
      <c r="E1594" s="162"/>
      <c r="F1594" s="162"/>
      <c r="G1594" s="162"/>
      <c r="H1594" s="162"/>
      <c r="I1594" s="162"/>
      <c r="J1594" s="162"/>
      <c r="K1594" s="162"/>
      <c r="L1594" s="162"/>
      <c r="M1594" s="162"/>
      <c r="N1594" s="162"/>
      <c r="O1594" s="162"/>
      <c r="P1594" s="162"/>
      <c r="Q1594" s="162"/>
      <c r="R1594" s="162"/>
      <c r="S1594" s="162"/>
      <c r="T1594" s="162"/>
      <c r="U1594" s="162"/>
      <c r="V1594" s="162"/>
      <c r="W1594" s="162"/>
      <c r="X1594" s="162"/>
      <c r="Y1594" s="162"/>
    </row>
    <row r="1595" spans="2:25" x14ac:dyDescent="0.25">
      <c r="B1595" s="162"/>
      <c r="C1595" s="162"/>
      <c r="D1595" s="162"/>
      <c r="E1595" s="162"/>
      <c r="F1595" s="162"/>
      <c r="G1595" s="162"/>
      <c r="H1595" s="162"/>
      <c r="I1595" s="162"/>
      <c r="J1595" s="162"/>
      <c r="K1595" s="162"/>
      <c r="L1595" s="162"/>
      <c r="M1595" s="162"/>
      <c r="N1595" s="162"/>
      <c r="O1595" s="162"/>
      <c r="P1595" s="162"/>
      <c r="Q1595" s="162"/>
      <c r="R1595" s="162"/>
      <c r="S1595" s="162"/>
      <c r="T1595" s="162"/>
      <c r="U1595" s="162"/>
      <c r="V1595" s="162"/>
      <c r="W1595" s="162"/>
      <c r="X1595" s="162"/>
      <c r="Y1595" s="162"/>
    </row>
    <row r="1596" spans="2:25" x14ac:dyDescent="0.25">
      <c r="B1596" s="162"/>
      <c r="C1596" s="162"/>
      <c r="D1596" s="162"/>
      <c r="E1596" s="162"/>
      <c r="F1596" s="162"/>
      <c r="G1596" s="162"/>
      <c r="H1596" s="162"/>
      <c r="I1596" s="162"/>
      <c r="J1596" s="162"/>
      <c r="K1596" s="162"/>
      <c r="L1596" s="162"/>
      <c r="M1596" s="162"/>
      <c r="N1596" s="162"/>
      <c r="O1596" s="162"/>
      <c r="P1596" s="162"/>
      <c r="Q1596" s="162"/>
      <c r="R1596" s="162"/>
      <c r="S1596" s="162"/>
      <c r="T1596" s="162"/>
      <c r="U1596" s="162"/>
      <c r="V1596" s="162"/>
      <c r="W1596" s="162"/>
      <c r="X1596" s="162"/>
      <c r="Y1596" s="162"/>
    </row>
    <row r="1597" spans="2:25" x14ac:dyDescent="0.25">
      <c r="B1597" s="162"/>
      <c r="C1597" s="162"/>
      <c r="D1597" s="162"/>
      <c r="E1597" s="162"/>
      <c r="F1597" s="162"/>
      <c r="G1597" s="162"/>
      <c r="H1597" s="162"/>
      <c r="I1597" s="162"/>
      <c r="J1597" s="162"/>
      <c r="K1597" s="162"/>
      <c r="L1597" s="162"/>
      <c r="M1597" s="162"/>
      <c r="N1597" s="162"/>
      <c r="O1597" s="162"/>
      <c r="P1597" s="162"/>
      <c r="Q1597" s="162"/>
      <c r="R1597" s="162"/>
      <c r="S1597" s="162"/>
      <c r="T1597" s="162"/>
      <c r="U1597" s="162"/>
      <c r="V1597" s="162"/>
      <c r="W1597" s="162"/>
      <c r="X1597" s="162"/>
      <c r="Y1597" s="162"/>
    </row>
    <row r="1598" spans="2:25" x14ac:dyDescent="0.25">
      <c r="B1598" s="162"/>
      <c r="C1598" s="162"/>
      <c r="D1598" s="162"/>
      <c r="E1598" s="162"/>
      <c r="F1598" s="162"/>
      <c r="G1598" s="162"/>
      <c r="H1598" s="162"/>
      <c r="I1598" s="162"/>
      <c r="J1598" s="162"/>
      <c r="K1598" s="162"/>
      <c r="L1598" s="162"/>
      <c r="M1598" s="162"/>
      <c r="N1598" s="162"/>
      <c r="O1598" s="162"/>
      <c r="P1598" s="162"/>
      <c r="Q1598" s="162"/>
      <c r="R1598" s="162"/>
      <c r="S1598" s="162"/>
      <c r="T1598" s="162"/>
      <c r="U1598" s="162"/>
      <c r="V1598" s="162"/>
      <c r="W1598" s="162"/>
      <c r="X1598" s="162"/>
      <c r="Y1598" s="162"/>
    </row>
    <row r="1599" spans="2:25" x14ac:dyDescent="0.25">
      <c r="B1599" s="162"/>
      <c r="C1599" s="162"/>
      <c r="D1599" s="162"/>
      <c r="E1599" s="162"/>
      <c r="F1599" s="162"/>
      <c r="G1599" s="162"/>
      <c r="H1599" s="162"/>
      <c r="I1599" s="162"/>
      <c r="J1599" s="162"/>
      <c r="K1599" s="162"/>
      <c r="L1599" s="162"/>
      <c r="M1599" s="162"/>
      <c r="N1599" s="162"/>
      <c r="O1599" s="162"/>
      <c r="P1599" s="162"/>
      <c r="Q1599" s="162"/>
      <c r="R1599" s="162"/>
      <c r="S1599" s="162"/>
      <c r="T1599" s="162"/>
      <c r="U1599" s="162"/>
      <c r="V1599" s="162"/>
      <c r="W1599" s="162"/>
      <c r="X1599" s="162"/>
      <c r="Y1599" s="162"/>
    </row>
    <row r="1600" spans="2:25" x14ac:dyDescent="0.25">
      <c r="B1600" s="162"/>
      <c r="C1600" s="162"/>
      <c r="D1600" s="162"/>
      <c r="E1600" s="162"/>
      <c r="F1600" s="162"/>
      <c r="G1600" s="162"/>
      <c r="H1600" s="162"/>
      <c r="I1600" s="162"/>
      <c r="J1600" s="162"/>
      <c r="K1600" s="162"/>
      <c r="L1600" s="162"/>
      <c r="M1600" s="162"/>
      <c r="N1600" s="162"/>
      <c r="O1600" s="162"/>
      <c r="P1600" s="162"/>
      <c r="Q1600" s="162"/>
      <c r="R1600" s="162"/>
      <c r="S1600" s="162"/>
      <c r="T1600" s="162"/>
      <c r="U1600" s="162"/>
      <c r="V1600" s="162"/>
      <c r="W1600" s="162"/>
      <c r="X1600" s="162"/>
      <c r="Y1600" s="162"/>
    </row>
    <row r="1601" spans="2:25" x14ac:dyDescent="0.25">
      <c r="B1601" s="162"/>
      <c r="C1601" s="162"/>
      <c r="D1601" s="162"/>
      <c r="E1601" s="162"/>
      <c r="F1601" s="162"/>
      <c r="G1601" s="162"/>
      <c r="H1601" s="162"/>
      <c r="I1601" s="162"/>
      <c r="J1601" s="162"/>
      <c r="K1601" s="162"/>
      <c r="L1601" s="162"/>
      <c r="M1601" s="162"/>
      <c r="N1601" s="162"/>
      <c r="O1601" s="162"/>
      <c r="P1601" s="162"/>
      <c r="Q1601" s="162"/>
      <c r="R1601" s="162"/>
      <c r="S1601" s="162"/>
      <c r="T1601" s="162"/>
      <c r="U1601" s="162"/>
      <c r="V1601" s="162"/>
      <c r="W1601" s="162"/>
      <c r="X1601" s="162"/>
      <c r="Y1601" s="162"/>
    </row>
    <row r="1602" spans="2:25" x14ac:dyDescent="0.25">
      <c r="B1602" s="162"/>
      <c r="C1602" s="162"/>
      <c r="D1602" s="162"/>
      <c r="E1602" s="162"/>
      <c r="F1602" s="162"/>
      <c r="G1602" s="162"/>
      <c r="H1602" s="162"/>
      <c r="I1602" s="162"/>
      <c r="J1602" s="162"/>
      <c r="K1602" s="162"/>
      <c r="L1602" s="162"/>
      <c r="M1602" s="162"/>
      <c r="N1602" s="162"/>
      <c r="O1602" s="162"/>
      <c r="P1602" s="162"/>
      <c r="Q1602" s="162"/>
      <c r="R1602" s="162"/>
      <c r="S1602" s="162"/>
      <c r="T1602" s="162"/>
      <c r="U1602" s="162"/>
      <c r="V1602" s="162"/>
      <c r="W1602" s="162"/>
      <c r="X1602" s="162"/>
      <c r="Y1602" s="162"/>
    </row>
    <row r="1603" spans="2:25" x14ac:dyDescent="0.25">
      <c r="B1603" s="162"/>
      <c r="C1603" s="162"/>
      <c r="D1603" s="162"/>
      <c r="E1603" s="162"/>
      <c r="F1603" s="162"/>
      <c r="G1603" s="162"/>
      <c r="H1603" s="162"/>
      <c r="I1603" s="162"/>
      <c r="J1603" s="162"/>
      <c r="K1603" s="162"/>
      <c r="L1603" s="162"/>
      <c r="M1603" s="162"/>
      <c r="N1603" s="162"/>
      <c r="O1603" s="162"/>
      <c r="P1603" s="162"/>
      <c r="Q1603" s="162"/>
      <c r="R1603" s="162"/>
      <c r="S1603" s="162"/>
      <c r="T1603" s="162"/>
      <c r="U1603" s="162"/>
      <c r="V1603" s="162"/>
      <c r="W1603" s="162"/>
      <c r="X1603" s="162"/>
      <c r="Y1603" s="162"/>
    </row>
    <row r="1604" spans="2:25" x14ac:dyDescent="0.25">
      <c r="B1604" s="162"/>
      <c r="C1604" s="162"/>
      <c r="D1604" s="162"/>
      <c r="E1604" s="162"/>
      <c r="F1604" s="162"/>
      <c r="G1604" s="162"/>
      <c r="H1604" s="162"/>
      <c r="I1604" s="162"/>
      <c r="J1604" s="162"/>
      <c r="K1604" s="162"/>
      <c r="L1604" s="162"/>
      <c r="M1604" s="162"/>
      <c r="N1604" s="162"/>
      <c r="O1604" s="162"/>
      <c r="P1604" s="162"/>
      <c r="Q1604" s="162"/>
      <c r="R1604" s="162"/>
      <c r="S1604" s="162"/>
      <c r="T1604" s="162"/>
      <c r="U1604" s="162"/>
      <c r="V1604" s="162"/>
      <c r="W1604" s="162"/>
      <c r="X1604" s="162"/>
      <c r="Y1604" s="162"/>
    </row>
    <row r="1605" spans="2:25" x14ac:dyDescent="0.25">
      <c r="B1605" s="162"/>
      <c r="C1605" s="162"/>
      <c r="D1605" s="162"/>
      <c r="E1605" s="162"/>
      <c r="F1605" s="162"/>
      <c r="G1605" s="162"/>
      <c r="H1605" s="162"/>
      <c r="I1605" s="162"/>
      <c r="J1605" s="162"/>
      <c r="K1605" s="162"/>
      <c r="L1605" s="162"/>
      <c r="M1605" s="162"/>
      <c r="N1605" s="162"/>
      <c r="O1605" s="162"/>
      <c r="P1605" s="162"/>
      <c r="Q1605" s="162"/>
      <c r="R1605" s="162"/>
      <c r="S1605" s="162"/>
      <c r="T1605" s="162"/>
      <c r="U1605" s="162"/>
      <c r="V1605" s="162"/>
      <c r="W1605" s="162"/>
      <c r="X1605" s="162"/>
      <c r="Y1605" s="162"/>
    </row>
    <row r="1606" spans="2:25" x14ac:dyDescent="0.25">
      <c r="B1606" s="162"/>
      <c r="C1606" s="162"/>
      <c r="D1606" s="162"/>
      <c r="E1606" s="162"/>
      <c r="F1606" s="162"/>
      <c r="G1606" s="162"/>
      <c r="H1606" s="162"/>
      <c r="I1606" s="162"/>
      <c r="J1606" s="162"/>
      <c r="K1606" s="162"/>
      <c r="L1606" s="162"/>
      <c r="M1606" s="162"/>
      <c r="N1606" s="162"/>
      <c r="O1606" s="162"/>
      <c r="P1606" s="162"/>
      <c r="Q1606" s="162"/>
      <c r="R1606" s="162"/>
      <c r="S1606" s="162"/>
      <c r="T1606" s="162"/>
      <c r="U1606" s="162"/>
      <c r="V1606" s="162"/>
      <c r="W1606" s="162"/>
      <c r="X1606" s="162"/>
      <c r="Y1606" s="162"/>
    </row>
    <row r="1607" spans="2:25" x14ac:dyDescent="0.25">
      <c r="B1607" s="162"/>
      <c r="C1607" s="162"/>
      <c r="D1607" s="162"/>
      <c r="E1607" s="162"/>
      <c r="F1607" s="162"/>
      <c r="G1607" s="162"/>
      <c r="H1607" s="162"/>
      <c r="I1607" s="162"/>
      <c r="J1607" s="162"/>
      <c r="K1607" s="162"/>
      <c r="L1607" s="162"/>
      <c r="M1607" s="162"/>
      <c r="N1607" s="162"/>
      <c r="O1607" s="162"/>
      <c r="P1607" s="162"/>
      <c r="Q1607" s="162"/>
      <c r="R1607" s="162"/>
      <c r="S1607" s="162"/>
      <c r="T1607" s="162"/>
      <c r="U1607" s="162"/>
      <c r="V1607" s="162"/>
      <c r="W1607" s="162"/>
      <c r="X1607" s="162"/>
      <c r="Y1607" s="162"/>
    </row>
    <row r="1608" spans="2:25" x14ac:dyDescent="0.25">
      <c r="B1608" s="162"/>
      <c r="C1608" s="162"/>
      <c r="D1608" s="162"/>
      <c r="E1608" s="162"/>
      <c r="F1608" s="162"/>
      <c r="G1608" s="162"/>
      <c r="H1608" s="162"/>
      <c r="I1608" s="162"/>
      <c r="J1608" s="162"/>
      <c r="K1608" s="162"/>
      <c r="L1608" s="162"/>
      <c r="M1608" s="162"/>
      <c r="N1608" s="162"/>
      <c r="O1608" s="162"/>
      <c r="P1608" s="162"/>
      <c r="Q1608" s="162"/>
      <c r="R1608" s="162"/>
      <c r="S1608" s="162"/>
      <c r="T1608" s="162"/>
      <c r="U1608" s="162"/>
      <c r="V1608" s="162"/>
      <c r="W1608" s="162"/>
      <c r="X1608" s="162"/>
      <c r="Y1608" s="162"/>
    </row>
    <row r="1609" spans="2:25" x14ac:dyDescent="0.25">
      <c r="B1609" s="162"/>
      <c r="C1609" s="162"/>
      <c r="D1609" s="162"/>
      <c r="E1609" s="162"/>
      <c r="F1609" s="162"/>
      <c r="G1609" s="162"/>
      <c r="H1609" s="162"/>
      <c r="I1609" s="162"/>
      <c r="J1609" s="162"/>
      <c r="K1609" s="162"/>
      <c r="L1609" s="162"/>
      <c r="M1609" s="162"/>
      <c r="N1609" s="162"/>
      <c r="O1609" s="162"/>
      <c r="P1609" s="162"/>
      <c r="Q1609" s="162"/>
      <c r="R1609" s="162"/>
      <c r="S1609" s="162"/>
      <c r="T1609" s="162"/>
      <c r="U1609" s="162"/>
      <c r="V1609" s="162"/>
      <c r="W1609" s="162"/>
      <c r="X1609" s="162"/>
      <c r="Y1609" s="162"/>
    </row>
    <row r="1610" spans="2:25" x14ac:dyDescent="0.25">
      <c r="B1610" s="162"/>
      <c r="C1610" s="162"/>
      <c r="D1610" s="162"/>
      <c r="E1610" s="162"/>
      <c r="F1610" s="162"/>
      <c r="G1610" s="162"/>
      <c r="H1610" s="162"/>
      <c r="I1610" s="162"/>
      <c r="J1610" s="162"/>
      <c r="K1610" s="162"/>
      <c r="L1610" s="162"/>
      <c r="M1610" s="162"/>
      <c r="N1610" s="162"/>
      <c r="O1610" s="162"/>
      <c r="P1610" s="162"/>
      <c r="Q1610" s="162"/>
      <c r="R1610" s="162"/>
      <c r="S1610" s="162"/>
      <c r="T1610" s="162"/>
      <c r="U1610" s="162"/>
      <c r="V1610" s="162"/>
      <c r="W1610" s="162"/>
      <c r="X1610" s="162"/>
      <c r="Y1610" s="162"/>
    </row>
    <row r="1611" spans="2:25" x14ac:dyDescent="0.25">
      <c r="B1611" s="162"/>
      <c r="C1611" s="162"/>
      <c r="D1611" s="162"/>
      <c r="E1611" s="162"/>
      <c r="F1611" s="162"/>
      <c r="G1611" s="162"/>
      <c r="H1611" s="162"/>
      <c r="I1611" s="162"/>
      <c r="J1611" s="162"/>
      <c r="K1611" s="162"/>
      <c r="L1611" s="162"/>
      <c r="M1611" s="162"/>
      <c r="N1611" s="162"/>
      <c r="O1611" s="162"/>
      <c r="P1611" s="162"/>
      <c r="Q1611" s="162"/>
      <c r="R1611" s="162"/>
      <c r="S1611" s="162"/>
      <c r="T1611" s="162"/>
      <c r="U1611" s="162"/>
      <c r="V1611" s="162"/>
      <c r="W1611" s="162"/>
      <c r="X1611" s="162"/>
      <c r="Y1611" s="162"/>
    </row>
    <row r="1612" spans="2:25" x14ac:dyDescent="0.25">
      <c r="B1612" s="162"/>
      <c r="C1612" s="162"/>
      <c r="D1612" s="162"/>
      <c r="E1612" s="162"/>
      <c r="F1612" s="162"/>
      <c r="G1612" s="162"/>
      <c r="H1612" s="162"/>
      <c r="I1612" s="162"/>
      <c r="J1612" s="162"/>
      <c r="K1612" s="162"/>
      <c r="L1612" s="162"/>
      <c r="M1612" s="162"/>
      <c r="N1612" s="162"/>
      <c r="O1612" s="162"/>
      <c r="P1612" s="162"/>
      <c r="Q1612" s="162"/>
      <c r="R1612" s="162"/>
      <c r="S1612" s="162"/>
      <c r="T1612" s="162"/>
      <c r="U1612" s="162"/>
      <c r="V1612" s="162"/>
      <c r="W1612" s="162"/>
      <c r="X1612" s="162"/>
      <c r="Y1612" s="162"/>
    </row>
    <row r="1613" spans="2:25" x14ac:dyDescent="0.25">
      <c r="B1613" s="162"/>
      <c r="C1613" s="162"/>
      <c r="D1613" s="162"/>
      <c r="E1613" s="162"/>
      <c r="F1613" s="162"/>
      <c r="G1613" s="162"/>
      <c r="H1613" s="162"/>
      <c r="I1613" s="162"/>
      <c r="J1613" s="162"/>
      <c r="K1613" s="162"/>
      <c r="L1613" s="162"/>
      <c r="M1613" s="162"/>
      <c r="N1613" s="162"/>
      <c r="O1613" s="162"/>
      <c r="P1613" s="162"/>
      <c r="Q1613" s="162"/>
      <c r="R1613" s="162"/>
      <c r="S1613" s="162"/>
      <c r="T1613" s="162"/>
      <c r="U1613" s="162"/>
      <c r="V1613" s="162"/>
      <c r="W1613" s="162"/>
      <c r="X1613" s="162"/>
      <c r="Y1613" s="162"/>
    </row>
    <row r="1614" spans="2:25" x14ac:dyDescent="0.25">
      <c r="B1614" s="162"/>
      <c r="C1614" s="162"/>
      <c r="D1614" s="162"/>
      <c r="E1614" s="162"/>
      <c r="F1614" s="162"/>
      <c r="G1614" s="162"/>
      <c r="H1614" s="162"/>
      <c r="I1614" s="162"/>
      <c r="J1614" s="162"/>
      <c r="K1614" s="162"/>
      <c r="L1614" s="162"/>
      <c r="M1614" s="162"/>
      <c r="N1614" s="162"/>
      <c r="O1614" s="162"/>
      <c r="P1614" s="162"/>
      <c r="Q1614" s="162"/>
      <c r="R1614" s="162"/>
      <c r="S1614" s="162"/>
      <c r="T1614" s="162"/>
      <c r="U1614" s="162"/>
      <c r="V1614" s="162"/>
      <c r="W1614" s="162"/>
      <c r="X1614" s="162"/>
      <c r="Y1614" s="162"/>
    </row>
    <row r="1615" spans="2:25" x14ac:dyDescent="0.25">
      <c r="B1615" s="162"/>
      <c r="C1615" s="162"/>
      <c r="D1615" s="162"/>
      <c r="E1615" s="162"/>
      <c r="F1615" s="162"/>
      <c r="G1615" s="162"/>
      <c r="H1615" s="162"/>
      <c r="I1615" s="162"/>
      <c r="J1615" s="162"/>
      <c r="K1615" s="162"/>
      <c r="L1615" s="162"/>
      <c r="M1615" s="162"/>
      <c r="N1615" s="162"/>
      <c r="O1615" s="162"/>
      <c r="P1615" s="162"/>
      <c r="Q1615" s="162"/>
      <c r="R1615" s="162"/>
      <c r="S1615" s="162"/>
      <c r="T1615" s="162"/>
      <c r="U1615" s="162"/>
      <c r="V1615" s="162"/>
      <c r="W1615" s="162"/>
      <c r="X1615" s="162"/>
      <c r="Y1615" s="162"/>
    </row>
    <row r="1616" spans="2:25" x14ac:dyDescent="0.25">
      <c r="B1616" s="162"/>
      <c r="C1616" s="162"/>
      <c r="D1616" s="162"/>
      <c r="E1616" s="162"/>
      <c r="F1616" s="162"/>
      <c r="G1616" s="162"/>
      <c r="H1616" s="162"/>
      <c r="I1616" s="162"/>
      <c r="J1616" s="162"/>
      <c r="K1616" s="162"/>
      <c r="L1616" s="162"/>
      <c r="M1616" s="162"/>
      <c r="N1616" s="162"/>
      <c r="O1616" s="162"/>
      <c r="P1616" s="162"/>
      <c r="Q1616" s="162"/>
      <c r="R1616" s="162"/>
      <c r="S1616" s="162"/>
      <c r="T1616" s="162"/>
      <c r="U1616" s="162"/>
      <c r="V1616" s="162"/>
      <c r="W1616" s="162"/>
      <c r="X1616" s="162"/>
      <c r="Y1616" s="162"/>
    </row>
    <row r="1617" spans="2:25" x14ac:dyDescent="0.25">
      <c r="B1617" s="162"/>
      <c r="C1617" s="162"/>
      <c r="D1617" s="162"/>
      <c r="E1617" s="162"/>
      <c r="F1617" s="162"/>
      <c r="G1617" s="162"/>
      <c r="H1617" s="162"/>
      <c r="I1617" s="162"/>
      <c r="J1617" s="162"/>
      <c r="K1617" s="162"/>
      <c r="L1617" s="162"/>
      <c r="M1617" s="162"/>
      <c r="N1617" s="162"/>
      <c r="O1617" s="162"/>
      <c r="P1617" s="162"/>
      <c r="Q1617" s="162"/>
      <c r="R1617" s="162"/>
      <c r="S1617" s="162"/>
      <c r="T1617" s="162"/>
      <c r="U1617" s="162"/>
      <c r="V1617" s="162"/>
      <c r="W1617" s="162"/>
      <c r="X1617" s="162"/>
      <c r="Y1617" s="162"/>
    </row>
    <row r="1618" spans="2:25" x14ac:dyDescent="0.25">
      <c r="B1618" s="162"/>
      <c r="C1618" s="162"/>
      <c r="D1618" s="162"/>
      <c r="E1618" s="162"/>
      <c r="F1618" s="162"/>
      <c r="G1618" s="162"/>
      <c r="H1618" s="162"/>
      <c r="I1618" s="162"/>
      <c r="J1618" s="162"/>
      <c r="K1618" s="162"/>
      <c r="L1618" s="162"/>
      <c r="M1618" s="162"/>
      <c r="N1618" s="162"/>
      <c r="O1618" s="162"/>
      <c r="P1618" s="162"/>
      <c r="Q1618" s="162"/>
      <c r="R1618" s="162"/>
      <c r="S1618" s="162"/>
      <c r="T1618" s="162"/>
      <c r="U1618" s="162"/>
      <c r="V1618" s="162"/>
      <c r="W1618" s="162"/>
      <c r="X1618" s="162"/>
      <c r="Y1618" s="162"/>
    </row>
    <row r="1619" spans="2:25" x14ac:dyDescent="0.25">
      <c r="B1619" s="162"/>
      <c r="C1619" s="162"/>
      <c r="D1619" s="162"/>
      <c r="E1619" s="162"/>
      <c r="F1619" s="162"/>
      <c r="G1619" s="162"/>
      <c r="H1619" s="162"/>
      <c r="I1619" s="162"/>
      <c r="J1619" s="162"/>
      <c r="K1619" s="162"/>
      <c r="L1619" s="162"/>
      <c r="M1619" s="162"/>
      <c r="N1619" s="162"/>
      <c r="O1619" s="162"/>
      <c r="P1619" s="162"/>
      <c r="Q1619" s="162"/>
      <c r="R1619" s="162"/>
      <c r="S1619" s="162"/>
      <c r="T1619" s="162"/>
      <c r="U1619" s="162"/>
      <c r="V1619" s="162"/>
      <c r="W1619" s="162"/>
      <c r="X1619" s="162"/>
      <c r="Y1619" s="162"/>
    </row>
    <row r="1620" spans="2:25" x14ac:dyDescent="0.25">
      <c r="B1620" s="162"/>
      <c r="C1620" s="162"/>
      <c r="D1620" s="162"/>
      <c r="E1620" s="162"/>
      <c r="F1620" s="162"/>
      <c r="G1620" s="162"/>
      <c r="H1620" s="162"/>
      <c r="I1620" s="162"/>
      <c r="J1620" s="162"/>
      <c r="K1620" s="162"/>
      <c r="L1620" s="162"/>
      <c r="M1620" s="162"/>
      <c r="N1620" s="162"/>
      <c r="O1620" s="162"/>
      <c r="P1620" s="162"/>
      <c r="Q1620" s="162"/>
      <c r="R1620" s="162"/>
      <c r="S1620" s="162"/>
      <c r="T1620" s="162"/>
      <c r="U1620" s="162"/>
      <c r="V1620" s="162"/>
      <c r="W1620" s="162"/>
      <c r="X1620" s="162"/>
      <c r="Y1620" s="162"/>
    </row>
    <row r="1621" spans="2:25" x14ac:dyDescent="0.25">
      <c r="B1621" s="162"/>
      <c r="C1621" s="162"/>
      <c r="D1621" s="162"/>
      <c r="E1621" s="162"/>
      <c r="F1621" s="162"/>
      <c r="G1621" s="162"/>
      <c r="H1621" s="162"/>
      <c r="I1621" s="162"/>
      <c r="J1621" s="162"/>
      <c r="K1621" s="162"/>
      <c r="L1621" s="162"/>
      <c r="M1621" s="162"/>
      <c r="N1621" s="162"/>
      <c r="O1621" s="162"/>
      <c r="P1621" s="162"/>
      <c r="Q1621" s="162"/>
      <c r="R1621" s="162"/>
      <c r="S1621" s="162"/>
      <c r="T1621" s="162"/>
      <c r="U1621" s="162"/>
      <c r="V1621" s="162"/>
      <c r="W1621" s="162"/>
      <c r="X1621" s="162"/>
      <c r="Y1621" s="162"/>
    </row>
    <row r="1622" spans="2:25" x14ac:dyDescent="0.25">
      <c r="B1622" s="162"/>
      <c r="C1622" s="162"/>
      <c r="D1622" s="162"/>
      <c r="E1622" s="162"/>
      <c r="F1622" s="162"/>
      <c r="G1622" s="162"/>
      <c r="H1622" s="162"/>
      <c r="I1622" s="162"/>
      <c r="J1622" s="162"/>
      <c r="K1622" s="162"/>
      <c r="L1622" s="162"/>
      <c r="M1622" s="162"/>
      <c r="N1622" s="162"/>
      <c r="O1622" s="162"/>
      <c r="P1622" s="162"/>
      <c r="Q1622" s="162"/>
      <c r="R1622" s="162"/>
      <c r="S1622" s="162"/>
      <c r="T1622" s="162"/>
      <c r="U1622" s="162"/>
      <c r="V1622" s="162"/>
      <c r="W1622" s="162"/>
      <c r="X1622" s="162"/>
      <c r="Y1622" s="162"/>
    </row>
    <row r="1623" spans="2:25" x14ac:dyDescent="0.25">
      <c r="B1623" s="162"/>
      <c r="C1623" s="162"/>
      <c r="D1623" s="162"/>
      <c r="E1623" s="162"/>
      <c r="F1623" s="162"/>
      <c r="G1623" s="162"/>
      <c r="H1623" s="162"/>
      <c r="I1623" s="162"/>
      <c r="J1623" s="162"/>
      <c r="K1623" s="162"/>
      <c r="L1623" s="162"/>
      <c r="M1623" s="162"/>
      <c r="N1623" s="162"/>
      <c r="O1623" s="162"/>
      <c r="P1623" s="162"/>
      <c r="Q1623" s="162"/>
      <c r="R1623" s="162"/>
      <c r="S1623" s="162"/>
      <c r="T1623" s="162"/>
      <c r="U1623" s="162"/>
      <c r="V1623" s="162"/>
      <c r="W1623" s="162"/>
      <c r="X1623" s="162"/>
      <c r="Y1623" s="162"/>
    </row>
    <row r="1624" spans="2:25" x14ac:dyDescent="0.25">
      <c r="B1624" s="162"/>
      <c r="C1624" s="162"/>
      <c r="D1624" s="162"/>
      <c r="E1624" s="162"/>
      <c r="F1624" s="162"/>
      <c r="G1624" s="162"/>
      <c r="H1624" s="162"/>
      <c r="I1624" s="162"/>
      <c r="J1624" s="162"/>
      <c r="K1624" s="162"/>
      <c r="L1624" s="162"/>
      <c r="M1624" s="162"/>
      <c r="N1624" s="162"/>
      <c r="O1624" s="162"/>
      <c r="P1624" s="162"/>
      <c r="Q1624" s="162"/>
      <c r="R1624" s="162"/>
      <c r="S1624" s="162"/>
      <c r="T1624" s="162"/>
      <c r="U1624" s="162"/>
      <c r="V1624" s="162"/>
      <c r="W1624" s="162"/>
      <c r="X1624" s="162"/>
      <c r="Y1624" s="162"/>
    </row>
    <row r="1625" spans="2:25" x14ac:dyDescent="0.25">
      <c r="B1625" s="162"/>
      <c r="C1625" s="162"/>
      <c r="D1625" s="162"/>
      <c r="E1625" s="162"/>
      <c r="F1625" s="162"/>
      <c r="G1625" s="162"/>
      <c r="H1625" s="162"/>
      <c r="I1625" s="162"/>
      <c r="J1625" s="162"/>
      <c r="K1625" s="162"/>
      <c r="L1625" s="162"/>
      <c r="M1625" s="162"/>
      <c r="N1625" s="162"/>
      <c r="O1625" s="162"/>
      <c r="P1625" s="162"/>
      <c r="Q1625" s="162"/>
      <c r="R1625" s="162"/>
      <c r="S1625" s="162"/>
      <c r="T1625" s="162"/>
      <c r="U1625" s="162"/>
      <c r="V1625" s="162"/>
      <c r="W1625" s="162"/>
      <c r="X1625" s="162"/>
      <c r="Y1625" s="162"/>
    </row>
    <row r="1626" spans="2:25" x14ac:dyDescent="0.25">
      <c r="B1626" s="162"/>
      <c r="C1626" s="162"/>
      <c r="D1626" s="162"/>
      <c r="E1626" s="162"/>
      <c r="F1626" s="162"/>
      <c r="G1626" s="162"/>
      <c r="H1626" s="162"/>
      <c r="I1626" s="162"/>
      <c r="J1626" s="162"/>
      <c r="K1626" s="162"/>
      <c r="L1626" s="162"/>
      <c r="M1626" s="162"/>
      <c r="N1626" s="162"/>
      <c r="O1626" s="162"/>
      <c r="P1626" s="162"/>
      <c r="Q1626" s="162"/>
      <c r="R1626" s="162"/>
      <c r="S1626" s="162"/>
      <c r="T1626" s="162"/>
      <c r="U1626" s="162"/>
      <c r="V1626" s="162"/>
      <c r="W1626" s="162"/>
      <c r="X1626" s="162"/>
      <c r="Y1626" s="162"/>
    </row>
    <row r="1627" spans="2:25" x14ac:dyDescent="0.25">
      <c r="B1627" s="162"/>
      <c r="C1627" s="162"/>
      <c r="D1627" s="162"/>
      <c r="E1627" s="162"/>
      <c r="F1627" s="162"/>
      <c r="G1627" s="162"/>
      <c r="H1627" s="162"/>
      <c r="I1627" s="162"/>
      <c r="J1627" s="162"/>
      <c r="K1627" s="162"/>
      <c r="L1627" s="162"/>
      <c r="M1627" s="162"/>
      <c r="N1627" s="162"/>
      <c r="O1627" s="162"/>
      <c r="P1627" s="162"/>
      <c r="Q1627" s="162"/>
      <c r="R1627" s="162"/>
      <c r="S1627" s="162"/>
      <c r="T1627" s="162"/>
      <c r="U1627" s="162"/>
      <c r="V1627" s="162"/>
      <c r="W1627" s="162"/>
      <c r="X1627" s="162"/>
      <c r="Y1627" s="162"/>
    </row>
    <row r="1628" spans="2:25" x14ac:dyDescent="0.25">
      <c r="B1628" s="162"/>
      <c r="C1628" s="162"/>
      <c r="D1628" s="162"/>
      <c r="E1628" s="162"/>
      <c r="F1628" s="162"/>
      <c r="G1628" s="162"/>
      <c r="H1628" s="162"/>
      <c r="I1628" s="162"/>
      <c r="J1628" s="162"/>
      <c r="K1628" s="162"/>
      <c r="L1628" s="162"/>
      <c r="M1628" s="162"/>
      <c r="N1628" s="162"/>
      <c r="O1628" s="162"/>
      <c r="P1628" s="162"/>
      <c r="Q1628" s="162"/>
      <c r="R1628" s="162"/>
      <c r="S1628" s="162"/>
      <c r="T1628" s="162"/>
      <c r="U1628" s="162"/>
      <c r="V1628" s="162"/>
      <c r="W1628" s="162"/>
      <c r="X1628" s="162"/>
      <c r="Y1628" s="162"/>
    </row>
    <row r="1629" spans="2:25" x14ac:dyDescent="0.25">
      <c r="B1629" s="162"/>
      <c r="C1629" s="162"/>
      <c r="D1629" s="162"/>
      <c r="E1629" s="162"/>
      <c r="F1629" s="162"/>
      <c r="G1629" s="162"/>
      <c r="H1629" s="162"/>
      <c r="I1629" s="162"/>
      <c r="J1629" s="162"/>
      <c r="K1629" s="162"/>
      <c r="L1629" s="162"/>
      <c r="M1629" s="162"/>
      <c r="N1629" s="162"/>
      <c r="O1629" s="162"/>
      <c r="P1629" s="162"/>
      <c r="Q1629" s="162"/>
      <c r="R1629" s="162"/>
      <c r="S1629" s="162"/>
      <c r="T1629" s="162"/>
      <c r="U1629" s="162"/>
      <c r="V1629" s="162"/>
      <c r="W1629" s="162"/>
      <c r="X1629" s="162"/>
      <c r="Y1629" s="162"/>
    </row>
    <row r="1630" spans="2:25" x14ac:dyDescent="0.25">
      <c r="B1630" s="162"/>
      <c r="C1630" s="162"/>
      <c r="D1630" s="162"/>
      <c r="E1630" s="162"/>
      <c r="F1630" s="162"/>
      <c r="G1630" s="162"/>
      <c r="H1630" s="162"/>
      <c r="I1630" s="162"/>
      <c r="J1630" s="162"/>
      <c r="K1630" s="162"/>
      <c r="L1630" s="162"/>
      <c r="M1630" s="162"/>
      <c r="N1630" s="162"/>
      <c r="O1630" s="162"/>
      <c r="P1630" s="162"/>
      <c r="Q1630" s="162"/>
      <c r="R1630" s="162"/>
      <c r="S1630" s="162"/>
      <c r="T1630" s="162"/>
      <c r="U1630" s="162"/>
      <c r="V1630" s="162"/>
      <c r="W1630" s="162"/>
      <c r="X1630" s="162"/>
      <c r="Y1630" s="162"/>
    </row>
    <row r="1631" spans="2:25" x14ac:dyDescent="0.25">
      <c r="B1631" s="162"/>
      <c r="C1631" s="162"/>
      <c r="D1631" s="162"/>
      <c r="E1631" s="162"/>
      <c r="F1631" s="162"/>
      <c r="G1631" s="162"/>
      <c r="H1631" s="162"/>
      <c r="I1631" s="162"/>
      <c r="J1631" s="162"/>
      <c r="K1631" s="162"/>
      <c r="L1631" s="162"/>
      <c r="M1631" s="162"/>
      <c r="N1631" s="162"/>
      <c r="O1631" s="162"/>
      <c r="P1631" s="162"/>
      <c r="Q1631" s="162"/>
      <c r="R1631" s="162"/>
      <c r="S1631" s="162"/>
      <c r="T1631" s="162"/>
      <c r="U1631" s="162"/>
      <c r="V1631" s="162"/>
      <c r="W1631" s="162"/>
      <c r="X1631" s="162"/>
      <c r="Y1631" s="162"/>
    </row>
    <row r="1632" spans="2:25" x14ac:dyDescent="0.25">
      <c r="B1632" s="162"/>
      <c r="C1632" s="162"/>
      <c r="D1632" s="162"/>
      <c r="E1632" s="162"/>
      <c r="F1632" s="162"/>
      <c r="G1632" s="162"/>
      <c r="H1632" s="162"/>
      <c r="I1632" s="162"/>
      <c r="J1632" s="162"/>
      <c r="K1632" s="162"/>
      <c r="L1632" s="162"/>
      <c r="M1632" s="162"/>
      <c r="N1632" s="162"/>
      <c r="O1632" s="162"/>
      <c r="P1632" s="162"/>
      <c r="Q1632" s="162"/>
      <c r="R1632" s="162"/>
      <c r="S1632" s="162"/>
      <c r="T1632" s="162"/>
      <c r="U1632" s="162"/>
      <c r="V1632" s="162"/>
      <c r="W1632" s="162"/>
      <c r="X1632" s="162"/>
      <c r="Y1632" s="162"/>
    </row>
    <row r="1633" spans="2:25" x14ac:dyDescent="0.25">
      <c r="B1633" s="162"/>
      <c r="C1633" s="162"/>
      <c r="D1633" s="162"/>
      <c r="E1633" s="162"/>
      <c r="F1633" s="162"/>
      <c r="G1633" s="162"/>
      <c r="H1633" s="162"/>
      <c r="I1633" s="162"/>
      <c r="J1633" s="162"/>
      <c r="K1633" s="162"/>
      <c r="L1633" s="162"/>
      <c r="M1633" s="162"/>
      <c r="N1633" s="162"/>
      <c r="O1633" s="162"/>
      <c r="P1633" s="162"/>
      <c r="Q1633" s="162"/>
      <c r="R1633" s="162"/>
      <c r="S1633" s="162"/>
      <c r="T1633" s="162"/>
      <c r="U1633" s="162"/>
      <c r="V1633" s="162"/>
      <c r="W1633" s="162"/>
      <c r="X1633" s="162"/>
      <c r="Y1633" s="162"/>
    </row>
    <row r="1634" spans="2:25" x14ac:dyDescent="0.25">
      <c r="B1634" s="162"/>
      <c r="C1634" s="162"/>
      <c r="D1634" s="162"/>
      <c r="E1634" s="162"/>
      <c r="F1634" s="162"/>
      <c r="G1634" s="162"/>
      <c r="H1634" s="162"/>
      <c r="I1634" s="162"/>
      <c r="J1634" s="162"/>
      <c r="K1634" s="162"/>
      <c r="L1634" s="162"/>
      <c r="M1634" s="162"/>
      <c r="N1634" s="162"/>
      <c r="O1634" s="162"/>
      <c r="P1634" s="162"/>
      <c r="Q1634" s="162"/>
      <c r="R1634" s="162"/>
      <c r="S1634" s="162"/>
      <c r="T1634" s="162"/>
      <c r="U1634" s="162"/>
      <c r="V1634" s="162"/>
      <c r="W1634" s="162"/>
      <c r="X1634" s="162"/>
      <c r="Y1634" s="162"/>
    </row>
    <row r="1635" spans="2:25" x14ac:dyDescent="0.25">
      <c r="B1635" s="162"/>
      <c r="C1635" s="162"/>
      <c r="D1635" s="162"/>
      <c r="E1635" s="162"/>
      <c r="F1635" s="162"/>
      <c r="G1635" s="162"/>
      <c r="H1635" s="162"/>
      <c r="I1635" s="162"/>
      <c r="J1635" s="162"/>
      <c r="K1635" s="162"/>
      <c r="L1635" s="162"/>
      <c r="M1635" s="162"/>
      <c r="N1635" s="162"/>
      <c r="O1635" s="162"/>
      <c r="P1635" s="162"/>
      <c r="Q1635" s="162"/>
      <c r="R1635" s="162"/>
      <c r="S1635" s="162"/>
      <c r="T1635" s="162"/>
      <c r="U1635" s="162"/>
      <c r="V1635" s="162"/>
      <c r="W1635" s="162"/>
      <c r="X1635" s="162"/>
      <c r="Y1635" s="162"/>
    </row>
    <row r="1636" spans="2:25" x14ac:dyDescent="0.25">
      <c r="B1636" s="162"/>
      <c r="C1636" s="162"/>
      <c r="D1636" s="162"/>
      <c r="E1636" s="162"/>
      <c r="F1636" s="162"/>
      <c r="G1636" s="162"/>
      <c r="H1636" s="162"/>
      <c r="I1636" s="162"/>
      <c r="J1636" s="162"/>
      <c r="K1636" s="162"/>
      <c r="L1636" s="162"/>
      <c r="M1636" s="162"/>
      <c r="N1636" s="162"/>
      <c r="O1636" s="162"/>
      <c r="P1636" s="162"/>
      <c r="Q1636" s="162"/>
      <c r="R1636" s="162"/>
      <c r="S1636" s="162"/>
      <c r="T1636" s="162"/>
      <c r="U1636" s="162"/>
      <c r="V1636" s="162"/>
      <c r="W1636" s="162"/>
      <c r="X1636" s="162"/>
      <c r="Y1636" s="162"/>
    </row>
    <row r="1637" spans="2:25" x14ac:dyDescent="0.25">
      <c r="B1637" s="162"/>
      <c r="C1637" s="162"/>
      <c r="D1637" s="162"/>
      <c r="E1637" s="162"/>
      <c r="F1637" s="162"/>
      <c r="G1637" s="162"/>
      <c r="H1637" s="162"/>
      <c r="I1637" s="162"/>
      <c r="J1637" s="162"/>
      <c r="K1637" s="162"/>
      <c r="L1637" s="162"/>
      <c r="M1637" s="162"/>
      <c r="N1637" s="162"/>
      <c r="O1637" s="162"/>
      <c r="P1637" s="162"/>
      <c r="Q1637" s="162"/>
      <c r="R1637" s="162"/>
      <c r="S1637" s="162"/>
      <c r="T1637" s="162"/>
      <c r="U1637" s="162"/>
      <c r="V1637" s="162"/>
      <c r="W1637" s="162"/>
      <c r="X1637" s="162"/>
      <c r="Y1637" s="162"/>
    </row>
    <row r="1638" spans="2:25" x14ac:dyDescent="0.25">
      <c r="B1638" s="162"/>
      <c r="C1638" s="162"/>
      <c r="D1638" s="162"/>
      <c r="E1638" s="162"/>
      <c r="F1638" s="162"/>
      <c r="G1638" s="162"/>
      <c r="H1638" s="162"/>
      <c r="I1638" s="162"/>
      <c r="J1638" s="162"/>
      <c r="K1638" s="162"/>
      <c r="L1638" s="162"/>
      <c r="M1638" s="162"/>
      <c r="N1638" s="162"/>
      <c r="O1638" s="162"/>
      <c r="P1638" s="162"/>
      <c r="Q1638" s="162"/>
      <c r="R1638" s="162"/>
      <c r="S1638" s="162"/>
      <c r="T1638" s="162"/>
      <c r="U1638" s="162"/>
      <c r="V1638" s="162"/>
      <c r="W1638" s="162"/>
      <c r="X1638" s="162"/>
      <c r="Y1638" s="162"/>
    </row>
    <row r="1639" spans="2:25" x14ac:dyDescent="0.25">
      <c r="B1639" s="162"/>
      <c r="C1639" s="162"/>
      <c r="D1639" s="162"/>
      <c r="E1639" s="162"/>
      <c r="F1639" s="162"/>
      <c r="G1639" s="162"/>
      <c r="H1639" s="162"/>
      <c r="I1639" s="162"/>
      <c r="J1639" s="162"/>
      <c r="K1639" s="162"/>
      <c r="L1639" s="162"/>
      <c r="M1639" s="162"/>
      <c r="N1639" s="162"/>
      <c r="O1639" s="162"/>
      <c r="P1639" s="162"/>
      <c r="Q1639" s="162"/>
      <c r="R1639" s="162"/>
      <c r="S1639" s="162"/>
      <c r="T1639" s="162"/>
      <c r="U1639" s="162"/>
      <c r="V1639" s="162"/>
      <c r="W1639" s="162"/>
      <c r="X1639" s="162"/>
      <c r="Y1639" s="162"/>
    </row>
    <row r="1640" spans="2:25" x14ac:dyDescent="0.25">
      <c r="B1640" s="162"/>
      <c r="C1640" s="162"/>
      <c r="D1640" s="162"/>
      <c r="E1640" s="162"/>
      <c r="F1640" s="162"/>
      <c r="G1640" s="162"/>
      <c r="H1640" s="162"/>
      <c r="I1640" s="162"/>
      <c r="J1640" s="162"/>
      <c r="K1640" s="162"/>
      <c r="L1640" s="162"/>
      <c r="M1640" s="162"/>
      <c r="N1640" s="162"/>
      <c r="O1640" s="162"/>
      <c r="P1640" s="162"/>
      <c r="Q1640" s="162"/>
      <c r="R1640" s="162"/>
      <c r="S1640" s="162"/>
      <c r="T1640" s="162"/>
      <c r="U1640" s="162"/>
      <c r="V1640" s="162"/>
      <c r="W1640" s="162"/>
      <c r="X1640" s="162"/>
      <c r="Y1640" s="162"/>
    </row>
    <row r="1641" spans="2:25" x14ac:dyDescent="0.25">
      <c r="B1641" s="162"/>
      <c r="C1641" s="162"/>
      <c r="D1641" s="162"/>
      <c r="E1641" s="162"/>
      <c r="F1641" s="162"/>
      <c r="G1641" s="162"/>
      <c r="H1641" s="162"/>
      <c r="I1641" s="162"/>
      <c r="J1641" s="162"/>
      <c r="K1641" s="162"/>
      <c r="L1641" s="162"/>
      <c r="M1641" s="162"/>
      <c r="N1641" s="162"/>
      <c r="O1641" s="162"/>
      <c r="P1641" s="162"/>
      <c r="Q1641" s="162"/>
      <c r="R1641" s="162"/>
      <c r="S1641" s="162"/>
      <c r="T1641" s="162"/>
      <c r="U1641" s="162"/>
      <c r="V1641" s="162"/>
      <c r="W1641" s="162"/>
      <c r="X1641" s="162"/>
      <c r="Y1641" s="162"/>
    </row>
    <row r="1642" spans="2:25" x14ac:dyDescent="0.25">
      <c r="B1642" s="162"/>
      <c r="C1642" s="162"/>
      <c r="D1642" s="162"/>
      <c r="E1642" s="162"/>
      <c r="F1642" s="162"/>
      <c r="G1642" s="162"/>
      <c r="H1642" s="162"/>
      <c r="I1642" s="162"/>
      <c r="J1642" s="162"/>
      <c r="K1642" s="162"/>
      <c r="L1642" s="162"/>
      <c r="M1642" s="162"/>
      <c r="N1642" s="162"/>
      <c r="O1642" s="162"/>
      <c r="P1642" s="162"/>
      <c r="Q1642" s="162"/>
      <c r="R1642" s="162"/>
      <c r="S1642" s="162"/>
      <c r="T1642" s="162"/>
      <c r="U1642" s="162"/>
      <c r="V1642" s="162"/>
      <c r="W1642" s="162"/>
      <c r="X1642" s="162"/>
      <c r="Y1642" s="162"/>
    </row>
    <row r="1643" spans="2:25" x14ac:dyDescent="0.25">
      <c r="B1643" s="162"/>
      <c r="C1643" s="162"/>
      <c r="D1643" s="162"/>
      <c r="E1643" s="162"/>
      <c r="F1643" s="162"/>
      <c r="G1643" s="162"/>
      <c r="H1643" s="162"/>
      <c r="I1643" s="162"/>
      <c r="J1643" s="162"/>
      <c r="K1643" s="162"/>
      <c r="L1643" s="162"/>
      <c r="M1643" s="162"/>
      <c r="N1643" s="162"/>
      <c r="O1643" s="162"/>
      <c r="P1643" s="162"/>
      <c r="Q1643" s="162"/>
      <c r="R1643" s="162"/>
      <c r="S1643" s="162"/>
      <c r="T1643" s="162"/>
      <c r="U1643" s="162"/>
      <c r="V1643" s="162"/>
      <c r="W1643" s="162"/>
      <c r="X1643" s="162"/>
      <c r="Y1643" s="162"/>
    </row>
    <row r="1644" spans="2:25" x14ac:dyDescent="0.25">
      <c r="B1644" s="162"/>
      <c r="C1644" s="162"/>
      <c r="D1644" s="162"/>
      <c r="E1644" s="162"/>
      <c r="F1644" s="162"/>
      <c r="G1644" s="162"/>
      <c r="H1644" s="162"/>
      <c r="I1644" s="162"/>
      <c r="J1644" s="162"/>
      <c r="K1644" s="162"/>
      <c r="L1644" s="162"/>
      <c r="M1644" s="162"/>
      <c r="N1644" s="162"/>
      <c r="O1644" s="162"/>
      <c r="P1644" s="162"/>
      <c r="Q1644" s="162"/>
      <c r="R1644" s="162"/>
      <c r="S1644" s="162"/>
      <c r="T1644" s="162"/>
      <c r="U1644" s="162"/>
      <c r="V1644" s="162"/>
      <c r="W1644" s="162"/>
      <c r="X1644" s="162"/>
      <c r="Y1644" s="162"/>
    </row>
    <row r="1645" spans="2:25" x14ac:dyDescent="0.25">
      <c r="B1645" s="162"/>
      <c r="C1645" s="162"/>
      <c r="D1645" s="162"/>
      <c r="E1645" s="162"/>
      <c r="F1645" s="162"/>
      <c r="G1645" s="162"/>
      <c r="H1645" s="162"/>
      <c r="I1645" s="162"/>
      <c r="J1645" s="162"/>
      <c r="K1645" s="162"/>
      <c r="L1645" s="162"/>
      <c r="M1645" s="162"/>
      <c r="N1645" s="162"/>
      <c r="O1645" s="162"/>
      <c r="P1645" s="162"/>
      <c r="Q1645" s="162"/>
      <c r="R1645" s="162"/>
      <c r="S1645" s="162"/>
      <c r="T1645" s="162"/>
      <c r="U1645" s="162"/>
      <c r="V1645" s="162"/>
      <c r="W1645" s="162"/>
      <c r="X1645" s="162"/>
      <c r="Y1645" s="162"/>
    </row>
    <row r="1646" spans="2:25" x14ac:dyDescent="0.25">
      <c r="B1646" s="162"/>
      <c r="C1646" s="162"/>
      <c r="D1646" s="162"/>
      <c r="E1646" s="162"/>
      <c r="F1646" s="162"/>
      <c r="G1646" s="162"/>
      <c r="H1646" s="162"/>
      <c r="I1646" s="162"/>
      <c r="J1646" s="162"/>
      <c r="K1646" s="162"/>
      <c r="L1646" s="162"/>
      <c r="M1646" s="162"/>
      <c r="N1646" s="162"/>
      <c r="O1646" s="162"/>
      <c r="P1646" s="162"/>
      <c r="Q1646" s="162"/>
      <c r="R1646" s="162"/>
      <c r="S1646" s="162"/>
      <c r="T1646" s="162"/>
      <c r="U1646" s="162"/>
      <c r="V1646" s="162"/>
      <c r="W1646" s="162"/>
      <c r="X1646" s="162"/>
      <c r="Y1646" s="162"/>
    </row>
    <row r="1647" spans="2:25" x14ac:dyDescent="0.25">
      <c r="B1647" s="162"/>
      <c r="C1647" s="162"/>
      <c r="D1647" s="162"/>
      <c r="E1647" s="162"/>
      <c r="F1647" s="162"/>
      <c r="G1647" s="162"/>
      <c r="H1647" s="162"/>
      <c r="I1647" s="162"/>
      <c r="J1647" s="162"/>
      <c r="K1647" s="162"/>
      <c r="L1647" s="162"/>
      <c r="M1647" s="162"/>
      <c r="N1647" s="162"/>
      <c r="O1647" s="162"/>
      <c r="P1647" s="162"/>
      <c r="Q1647" s="162"/>
      <c r="R1647" s="162"/>
      <c r="S1647" s="162"/>
      <c r="T1647" s="162"/>
      <c r="U1647" s="162"/>
      <c r="V1647" s="162"/>
      <c r="W1647" s="162"/>
      <c r="X1647" s="162"/>
      <c r="Y1647" s="162"/>
    </row>
    <row r="1648" spans="2:25" x14ac:dyDescent="0.25">
      <c r="B1648" s="162"/>
      <c r="C1648" s="162"/>
      <c r="D1648" s="162"/>
      <c r="E1648" s="162"/>
      <c r="F1648" s="162"/>
      <c r="G1648" s="162"/>
      <c r="H1648" s="162"/>
      <c r="I1648" s="162"/>
      <c r="J1648" s="162"/>
      <c r="K1648" s="162"/>
      <c r="L1648" s="162"/>
      <c r="M1648" s="162"/>
      <c r="N1648" s="162"/>
      <c r="O1648" s="162"/>
      <c r="P1648" s="162"/>
      <c r="Q1648" s="162"/>
      <c r="R1648" s="162"/>
      <c r="S1648" s="162"/>
      <c r="T1648" s="162"/>
      <c r="U1648" s="162"/>
      <c r="V1648" s="162"/>
      <c r="W1648" s="162"/>
      <c r="X1648" s="162"/>
      <c r="Y1648" s="162"/>
    </row>
    <row r="1649" spans="2:25" x14ac:dyDescent="0.25">
      <c r="B1649" s="162"/>
      <c r="C1649" s="162"/>
      <c r="D1649" s="162"/>
      <c r="E1649" s="162"/>
      <c r="F1649" s="162"/>
      <c r="G1649" s="162"/>
      <c r="H1649" s="162"/>
      <c r="I1649" s="162"/>
      <c r="J1649" s="162"/>
      <c r="K1649" s="162"/>
      <c r="L1649" s="162"/>
      <c r="M1649" s="162"/>
      <c r="N1649" s="162"/>
      <c r="O1649" s="162"/>
      <c r="P1649" s="162"/>
      <c r="Q1649" s="162"/>
      <c r="R1649" s="162"/>
      <c r="S1649" s="162"/>
      <c r="T1649" s="162"/>
      <c r="U1649" s="162"/>
      <c r="V1649" s="162"/>
      <c r="W1649" s="162"/>
      <c r="X1649" s="162"/>
      <c r="Y1649" s="162"/>
    </row>
    <row r="1650" spans="2:25" x14ac:dyDescent="0.25">
      <c r="B1650" s="162"/>
      <c r="C1650" s="162"/>
      <c r="D1650" s="162"/>
      <c r="E1650" s="162"/>
      <c r="F1650" s="162"/>
      <c r="G1650" s="162"/>
      <c r="H1650" s="162"/>
      <c r="I1650" s="162"/>
      <c r="J1650" s="162"/>
      <c r="K1650" s="162"/>
      <c r="L1650" s="162"/>
      <c r="M1650" s="162"/>
      <c r="N1650" s="162"/>
      <c r="O1650" s="162"/>
      <c r="P1650" s="162"/>
      <c r="Q1650" s="162"/>
      <c r="R1650" s="162"/>
      <c r="S1650" s="162"/>
      <c r="T1650" s="162"/>
      <c r="U1650" s="162"/>
      <c r="V1650" s="162"/>
      <c r="W1650" s="162"/>
      <c r="X1650" s="162"/>
      <c r="Y1650" s="162"/>
    </row>
    <row r="1651" spans="2:25" x14ac:dyDescent="0.25">
      <c r="B1651" s="162"/>
      <c r="C1651" s="162"/>
      <c r="D1651" s="162"/>
      <c r="E1651" s="162"/>
      <c r="F1651" s="162"/>
      <c r="G1651" s="162"/>
      <c r="H1651" s="162"/>
      <c r="I1651" s="162"/>
      <c r="J1651" s="162"/>
      <c r="K1651" s="162"/>
      <c r="L1651" s="162"/>
      <c r="M1651" s="162"/>
      <c r="N1651" s="162"/>
      <c r="O1651" s="162"/>
      <c r="P1651" s="162"/>
      <c r="Q1651" s="162"/>
      <c r="R1651" s="162"/>
      <c r="S1651" s="162"/>
      <c r="T1651" s="162"/>
      <c r="U1651" s="162"/>
      <c r="V1651" s="162"/>
      <c r="W1651" s="162"/>
      <c r="X1651" s="162"/>
      <c r="Y1651" s="162"/>
    </row>
    <row r="1652" spans="2:25" x14ac:dyDescent="0.25">
      <c r="B1652" s="162"/>
      <c r="C1652" s="162"/>
      <c r="D1652" s="162"/>
      <c r="E1652" s="162"/>
      <c r="F1652" s="162"/>
      <c r="G1652" s="162"/>
      <c r="H1652" s="162"/>
      <c r="I1652" s="162"/>
      <c r="J1652" s="162"/>
      <c r="K1652" s="162"/>
      <c r="L1652" s="162"/>
      <c r="M1652" s="162"/>
      <c r="N1652" s="162"/>
      <c r="O1652" s="162"/>
      <c r="P1652" s="162"/>
      <c r="Q1652" s="162"/>
      <c r="R1652" s="162"/>
      <c r="S1652" s="162"/>
      <c r="T1652" s="162"/>
      <c r="U1652" s="162"/>
      <c r="V1652" s="162"/>
      <c r="W1652" s="162"/>
      <c r="X1652" s="162"/>
      <c r="Y1652" s="162"/>
    </row>
    <row r="1653" spans="2:25" x14ac:dyDescent="0.25">
      <c r="B1653" s="162"/>
      <c r="C1653" s="162"/>
      <c r="D1653" s="162"/>
      <c r="E1653" s="162"/>
      <c r="F1653" s="162"/>
      <c r="G1653" s="162"/>
      <c r="H1653" s="162"/>
      <c r="I1653" s="162"/>
      <c r="J1653" s="162"/>
      <c r="K1653" s="162"/>
      <c r="L1653" s="162"/>
      <c r="M1653" s="162"/>
      <c r="N1653" s="162"/>
      <c r="O1653" s="162"/>
      <c r="P1653" s="162"/>
      <c r="Q1653" s="162"/>
      <c r="R1653" s="162"/>
      <c r="S1653" s="162"/>
      <c r="T1653" s="162"/>
      <c r="U1653" s="162"/>
      <c r="V1653" s="162"/>
      <c r="W1653" s="162"/>
      <c r="X1653" s="162"/>
      <c r="Y1653" s="162"/>
    </row>
    <row r="1654" spans="2:25" x14ac:dyDescent="0.25">
      <c r="B1654" s="162"/>
      <c r="C1654" s="162"/>
      <c r="D1654" s="162"/>
      <c r="E1654" s="162"/>
      <c r="F1654" s="162"/>
      <c r="G1654" s="162"/>
      <c r="H1654" s="162"/>
      <c r="I1654" s="162"/>
      <c r="J1654" s="162"/>
      <c r="K1654" s="162"/>
      <c r="L1654" s="162"/>
      <c r="M1654" s="162"/>
      <c r="N1654" s="162"/>
      <c r="O1654" s="162"/>
      <c r="P1654" s="162"/>
      <c r="Q1654" s="162"/>
      <c r="R1654" s="162"/>
      <c r="S1654" s="162"/>
      <c r="T1654" s="162"/>
      <c r="U1654" s="162"/>
      <c r="V1654" s="162"/>
      <c r="W1654" s="162"/>
      <c r="X1654" s="162"/>
      <c r="Y1654" s="162"/>
    </row>
    <row r="1655" spans="2:25" x14ac:dyDescent="0.25">
      <c r="B1655" s="162"/>
      <c r="C1655" s="162"/>
      <c r="D1655" s="162"/>
      <c r="E1655" s="162"/>
      <c r="F1655" s="162"/>
      <c r="G1655" s="162"/>
      <c r="H1655" s="162"/>
      <c r="I1655" s="162"/>
      <c r="J1655" s="162"/>
      <c r="K1655" s="162"/>
      <c r="L1655" s="162"/>
      <c r="M1655" s="162"/>
      <c r="N1655" s="162"/>
      <c r="O1655" s="162"/>
      <c r="P1655" s="162"/>
      <c r="Q1655" s="162"/>
      <c r="R1655" s="162"/>
      <c r="S1655" s="162"/>
      <c r="T1655" s="162"/>
      <c r="U1655" s="162"/>
      <c r="V1655" s="162"/>
      <c r="W1655" s="162"/>
      <c r="X1655" s="162"/>
      <c r="Y1655" s="162"/>
    </row>
    <row r="1656" spans="2:25" x14ac:dyDescent="0.25">
      <c r="B1656" s="162"/>
      <c r="C1656" s="162"/>
      <c r="D1656" s="162"/>
      <c r="E1656" s="162"/>
      <c r="F1656" s="162"/>
      <c r="G1656" s="162"/>
      <c r="H1656" s="162"/>
      <c r="I1656" s="162"/>
      <c r="J1656" s="162"/>
      <c r="K1656" s="162"/>
      <c r="L1656" s="162"/>
      <c r="M1656" s="162"/>
      <c r="N1656" s="162"/>
      <c r="O1656" s="162"/>
      <c r="P1656" s="162"/>
      <c r="Q1656" s="162"/>
      <c r="R1656" s="162"/>
      <c r="S1656" s="162"/>
      <c r="T1656" s="162"/>
      <c r="U1656" s="162"/>
      <c r="V1656" s="162"/>
      <c r="W1656" s="162"/>
      <c r="X1656" s="162"/>
      <c r="Y1656" s="162"/>
    </row>
    <row r="1657" spans="2:25" x14ac:dyDescent="0.25">
      <c r="B1657" s="162"/>
      <c r="C1657" s="162"/>
      <c r="D1657" s="162"/>
      <c r="E1657" s="162"/>
      <c r="F1657" s="162"/>
      <c r="G1657" s="162"/>
      <c r="H1657" s="162"/>
      <c r="I1657" s="162"/>
      <c r="J1657" s="162"/>
      <c r="K1657" s="162"/>
      <c r="L1657" s="162"/>
      <c r="M1657" s="162"/>
      <c r="N1657" s="162"/>
      <c r="O1657" s="162"/>
      <c r="P1657" s="162"/>
      <c r="Q1657" s="162"/>
      <c r="R1657" s="162"/>
      <c r="S1657" s="162"/>
      <c r="T1657" s="162"/>
      <c r="U1657" s="162"/>
      <c r="V1657" s="162"/>
      <c r="W1657" s="162"/>
      <c r="X1657" s="162"/>
      <c r="Y1657" s="162"/>
    </row>
    <row r="1658" spans="2:25" x14ac:dyDescent="0.25">
      <c r="B1658" s="162"/>
      <c r="C1658" s="162"/>
      <c r="D1658" s="162"/>
      <c r="E1658" s="162"/>
      <c r="F1658" s="162"/>
      <c r="G1658" s="162"/>
      <c r="H1658" s="162"/>
      <c r="I1658" s="162"/>
      <c r="J1658" s="162"/>
      <c r="K1658" s="162"/>
      <c r="L1658" s="162"/>
      <c r="M1658" s="162"/>
      <c r="N1658" s="162"/>
      <c r="O1658" s="162"/>
      <c r="P1658" s="162"/>
      <c r="Q1658" s="162"/>
      <c r="R1658" s="162"/>
      <c r="S1658" s="162"/>
      <c r="T1658" s="162"/>
      <c r="U1658" s="162"/>
      <c r="V1658" s="162"/>
      <c r="W1658" s="162"/>
      <c r="X1658" s="162"/>
      <c r="Y1658" s="162"/>
    </row>
    <row r="1659" spans="2:25" x14ac:dyDescent="0.25">
      <c r="B1659" s="162"/>
      <c r="C1659" s="162"/>
      <c r="D1659" s="162"/>
      <c r="E1659" s="162"/>
      <c r="F1659" s="162"/>
      <c r="G1659" s="162"/>
      <c r="H1659" s="162"/>
      <c r="I1659" s="162"/>
      <c r="J1659" s="162"/>
      <c r="K1659" s="162"/>
      <c r="L1659" s="162"/>
      <c r="M1659" s="162"/>
      <c r="N1659" s="162"/>
      <c r="O1659" s="162"/>
      <c r="P1659" s="162"/>
      <c r="Q1659" s="162"/>
      <c r="R1659" s="162"/>
      <c r="S1659" s="162"/>
      <c r="T1659" s="162"/>
      <c r="U1659" s="162"/>
      <c r="V1659" s="162"/>
      <c r="W1659" s="162"/>
      <c r="X1659" s="162"/>
      <c r="Y1659" s="162"/>
    </row>
    <row r="1660" spans="2:25" x14ac:dyDescent="0.25">
      <c r="B1660" s="162"/>
      <c r="C1660" s="162"/>
      <c r="D1660" s="162"/>
      <c r="E1660" s="162"/>
      <c r="F1660" s="162"/>
      <c r="G1660" s="162"/>
      <c r="H1660" s="162"/>
      <c r="I1660" s="162"/>
      <c r="J1660" s="162"/>
      <c r="K1660" s="162"/>
      <c r="L1660" s="162"/>
      <c r="M1660" s="162"/>
      <c r="N1660" s="162"/>
      <c r="O1660" s="162"/>
      <c r="P1660" s="162"/>
      <c r="Q1660" s="162"/>
      <c r="R1660" s="162"/>
      <c r="S1660" s="162"/>
      <c r="T1660" s="162"/>
      <c r="U1660" s="162"/>
      <c r="V1660" s="162"/>
      <c r="W1660" s="162"/>
      <c r="X1660" s="162"/>
      <c r="Y1660" s="162"/>
    </row>
    <row r="1661" spans="2:25" x14ac:dyDescent="0.25">
      <c r="B1661" s="162"/>
      <c r="C1661" s="162"/>
      <c r="D1661" s="162"/>
      <c r="E1661" s="162"/>
      <c r="F1661" s="162"/>
      <c r="G1661" s="162"/>
      <c r="H1661" s="162"/>
      <c r="I1661" s="162"/>
      <c r="J1661" s="162"/>
      <c r="K1661" s="162"/>
      <c r="L1661" s="162"/>
      <c r="M1661" s="162"/>
      <c r="N1661" s="162"/>
      <c r="O1661" s="162"/>
      <c r="P1661" s="162"/>
      <c r="Q1661" s="162"/>
      <c r="R1661" s="162"/>
      <c r="S1661" s="162"/>
      <c r="T1661" s="162"/>
      <c r="U1661" s="162"/>
      <c r="V1661" s="162"/>
      <c r="W1661" s="162"/>
      <c r="X1661" s="162"/>
      <c r="Y1661" s="162"/>
    </row>
    <row r="1662" spans="2:25" x14ac:dyDescent="0.25">
      <c r="B1662" s="162"/>
      <c r="C1662" s="162"/>
      <c r="D1662" s="162"/>
      <c r="E1662" s="162"/>
      <c r="F1662" s="162"/>
      <c r="G1662" s="162"/>
      <c r="H1662" s="162"/>
      <c r="I1662" s="162"/>
      <c r="J1662" s="162"/>
      <c r="K1662" s="162"/>
      <c r="L1662" s="162"/>
      <c r="M1662" s="162"/>
      <c r="N1662" s="162"/>
      <c r="O1662" s="162"/>
      <c r="P1662" s="162"/>
      <c r="Q1662" s="162"/>
      <c r="R1662" s="162"/>
      <c r="S1662" s="162"/>
      <c r="T1662" s="162"/>
      <c r="U1662" s="162"/>
      <c r="V1662" s="162"/>
      <c r="W1662" s="162"/>
      <c r="X1662" s="162"/>
      <c r="Y1662" s="162"/>
    </row>
    <row r="1663" spans="2:25" x14ac:dyDescent="0.25">
      <c r="B1663" s="162"/>
      <c r="C1663" s="162"/>
      <c r="D1663" s="162"/>
      <c r="E1663" s="162"/>
      <c r="F1663" s="162"/>
      <c r="G1663" s="162"/>
      <c r="H1663" s="162"/>
      <c r="I1663" s="162"/>
      <c r="J1663" s="162"/>
      <c r="K1663" s="162"/>
      <c r="L1663" s="162"/>
      <c r="M1663" s="162"/>
      <c r="N1663" s="162"/>
      <c r="O1663" s="162"/>
      <c r="P1663" s="162"/>
      <c r="Q1663" s="162"/>
      <c r="R1663" s="162"/>
      <c r="S1663" s="162"/>
      <c r="T1663" s="162"/>
      <c r="U1663" s="162"/>
      <c r="V1663" s="162"/>
      <c r="W1663" s="162"/>
      <c r="X1663" s="162"/>
      <c r="Y1663" s="162"/>
    </row>
    <row r="1664" spans="2:25" x14ac:dyDescent="0.25">
      <c r="B1664" s="162"/>
      <c r="C1664" s="162"/>
      <c r="D1664" s="162"/>
      <c r="E1664" s="162"/>
      <c r="F1664" s="162"/>
      <c r="G1664" s="162"/>
      <c r="H1664" s="162"/>
      <c r="I1664" s="162"/>
      <c r="J1664" s="162"/>
      <c r="K1664" s="162"/>
      <c r="L1664" s="162"/>
      <c r="M1664" s="162"/>
      <c r="N1664" s="162"/>
      <c r="O1664" s="162"/>
      <c r="P1664" s="162"/>
      <c r="Q1664" s="162"/>
      <c r="R1664" s="162"/>
      <c r="S1664" s="162"/>
      <c r="T1664" s="162"/>
      <c r="U1664" s="162"/>
      <c r="V1664" s="162"/>
      <c r="W1664" s="162"/>
      <c r="X1664" s="162"/>
      <c r="Y1664" s="162"/>
    </row>
    <row r="1665" spans="2:25" x14ac:dyDescent="0.25">
      <c r="B1665" s="162"/>
      <c r="C1665" s="162"/>
      <c r="D1665" s="162"/>
      <c r="E1665" s="162"/>
      <c r="F1665" s="162"/>
      <c r="G1665" s="162"/>
      <c r="H1665" s="162"/>
      <c r="I1665" s="162"/>
      <c r="J1665" s="162"/>
      <c r="K1665" s="162"/>
      <c r="L1665" s="162"/>
      <c r="M1665" s="162"/>
      <c r="N1665" s="162"/>
      <c r="O1665" s="162"/>
      <c r="P1665" s="162"/>
      <c r="Q1665" s="162"/>
      <c r="R1665" s="162"/>
      <c r="S1665" s="162"/>
      <c r="T1665" s="162"/>
      <c r="U1665" s="162"/>
      <c r="V1665" s="162"/>
      <c r="W1665" s="162"/>
      <c r="X1665" s="162"/>
      <c r="Y1665" s="162"/>
    </row>
    <row r="1666" spans="2:25" x14ac:dyDescent="0.25">
      <c r="B1666" s="162"/>
      <c r="C1666" s="162"/>
      <c r="D1666" s="162"/>
      <c r="E1666" s="162"/>
      <c r="F1666" s="162"/>
      <c r="G1666" s="162"/>
      <c r="H1666" s="162"/>
      <c r="I1666" s="162"/>
      <c r="J1666" s="162"/>
      <c r="K1666" s="162"/>
      <c r="L1666" s="162"/>
      <c r="M1666" s="162"/>
      <c r="N1666" s="162"/>
      <c r="O1666" s="162"/>
      <c r="P1666" s="162"/>
      <c r="Q1666" s="162"/>
      <c r="R1666" s="162"/>
      <c r="S1666" s="162"/>
      <c r="T1666" s="162"/>
      <c r="U1666" s="162"/>
      <c r="V1666" s="162"/>
      <c r="W1666" s="162"/>
      <c r="X1666" s="162"/>
      <c r="Y1666" s="162"/>
    </row>
    <row r="1667" spans="2:25" x14ac:dyDescent="0.25">
      <c r="B1667" s="162"/>
      <c r="C1667" s="162"/>
      <c r="D1667" s="162"/>
      <c r="E1667" s="162"/>
      <c r="F1667" s="162"/>
      <c r="G1667" s="162"/>
      <c r="H1667" s="162"/>
      <c r="I1667" s="162"/>
      <c r="J1667" s="162"/>
      <c r="K1667" s="162"/>
      <c r="L1667" s="162"/>
      <c r="M1667" s="162"/>
      <c r="N1667" s="162"/>
      <c r="O1667" s="162"/>
      <c r="P1667" s="162"/>
      <c r="Q1667" s="162"/>
      <c r="R1667" s="162"/>
      <c r="S1667" s="162"/>
      <c r="T1667" s="162"/>
      <c r="U1667" s="162"/>
      <c r="V1667" s="162"/>
      <c r="W1667" s="162"/>
      <c r="X1667" s="162"/>
      <c r="Y1667" s="162"/>
    </row>
    <row r="1668" spans="2:25" x14ac:dyDescent="0.25">
      <c r="B1668" s="162"/>
      <c r="C1668" s="162"/>
      <c r="D1668" s="162"/>
      <c r="E1668" s="162"/>
      <c r="F1668" s="162"/>
      <c r="G1668" s="162"/>
      <c r="H1668" s="162"/>
      <c r="I1668" s="162"/>
      <c r="J1668" s="162"/>
      <c r="K1668" s="162"/>
      <c r="L1668" s="162"/>
      <c r="M1668" s="162"/>
      <c r="N1668" s="162"/>
      <c r="O1668" s="162"/>
      <c r="P1668" s="162"/>
      <c r="Q1668" s="162"/>
      <c r="R1668" s="162"/>
      <c r="S1668" s="162"/>
      <c r="T1668" s="162"/>
      <c r="U1668" s="162"/>
      <c r="V1668" s="162"/>
      <c r="W1668" s="162"/>
      <c r="X1668" s="162"/>
      <c r="Y1668" s="162"/>
    </row>
    <row r="1669" spans="2:25" x14ac:dyDescent="0.25">
      <c r="B1669" s="162"/>
      <c r="C1669" s="162"/>
      <c r="D1669" s="162"/>
      <c r="E1669" s="162"/>
      <c r="F1669" s="162"/>
      <c r="G1669" s="162"/>
      <c r="H1669" s="162"/>
      <c r="I1669" s="162"/>
      <c r="J1669" s="162"/>
      <c r="K1669" s="162"/>
      <c r="L1669" s="162"/>
      <c r="M1669" s="162"/>
      <c r="N1669" s="162"/>
      <c r="O1669" s="162"/>
      <c r="P1669" s="162"/>
      <c r="Q1669" s="162"/>
      <c r="R1669" s="162"/>
      <c r="S1669" s="162"/>
      <c r="T1669" s="162"/>
      <c r="U1669" s="162"/>
      <c r="V1669" s="162"/>
      <c r="W1669" s="162"/>
      <c r="X1669" s="162"/>
      <c r="Y1669" s="162"/>
    </row>
    <row r="1670" spans="2:25" x14ac:dyDescent="0.25">
      <c r="B1670" s="162"/>
      <c r="C1670" s="162"/>
      <c r="D1670" s="162"/>
      <c r="E1670" s="162"/>
      <c r="F1670" s="162"/>
      <c r="G1670" s="162"/>
      <c r="H1670" s="162"/>
      <c r="I1670" s="162"/>
      <c r="J1670" s="162"/>
      <c r="K1670" s="162"/>
      <c r="L1670" s="162"/>
      <c r="M1670" s="162"/>
      <c r="N1670" s="162"/>
      <c r="O1670" s="162"/>
      <c r="P1670" s="162"/>
      <c r="Q1670" s="162"/>
      <c r="R1670" s="162"/>
      <c r="S1670" s="162"/>
      <c r="T1670" s="162"/>
      <c r="U1670" s="162"/>
      <c r="V1670" s="162"/>
      <c r="W1670" s="162"/>
      <c r="X1670" s="162"/>
      <c r="Y1670" s="162"/>
    </row>
    <row r="1671" spans="2:25" x14ac:dyDescent="0.25">
      <c r="B1671" s="162"/>
      <c r="C1671" s="162"/>
      <c r="D1671" s="162"/>
      <c r="E1671" s="162"/>
      <c r="F1671" s="162"/>
      <c r="G1671" s="162"/>
      <c r="H1671" s="162"/>
      <c r="I1671" s="162"/>
      <c r="J1671" s="162"/>
      <c r="K1671" s="162"/>
      <c r="L1671" s="162"/>
      <c r="M1671" s="162"/>
      <c r="N1671" s="162"/>
      <c r="O1671" s="162"/>
      <c r="P1671" s="162"/>
      <c r="Q1671" s="162"/>
      <c r="R1671" s="162"/>
      <c r="S1671" s="162"/>
      <c r="T1671" s="162"/>
      <c r="U1671" s="162"/>
      <c r="V1671" s="162"/>
      <c r="W1671" s="162"/>
      <c r="X1671" s="162"/>
      <c r="Y1671" s="162"/>
    </row>
    <row r="1672" spans="2:25" x14ac:dyDescent="0.25">
      <c r="B1672" s="162"/>
      <c r="C1672" s="162"/>
      <c r="D1672" s="162"/>
      <c r="E1672" s="162"/>
      <c r="F1672" s="162"/>
      <c r="G1672" s="162"/>
      <c r="H1672" s="162"/>
      <c r="I1672" s="162"/>
      <c r="J1672" s="162"/>
      <c r="K1672" s="162"/>
      <c r="L1672" s="162"/>
      <c r="M1672" s="162"/>
      <c r="N1672" s="162"/>
      <c r="O1672" s="162"/>
      <c r="P1672" s="162"/>
      <c r="Q1672" s="162"/>
      <c r="R1672" s="162"/>
      <c r="S1672" s="162"/>
      <c r="T1672" s="162"/>
      <c r="U1672" s="162"/>
      <c r="V1672" s="162"/>
      <c r="W1672" s="162"/>
      <c r="X1672" s="162"/>
      <c r="Y1672" s="162"/>
    </row>
    <row r="1673" spans="2:25" x14ac:dyDescent="0.25">
      <c r="B1673" s="162"/>
      <c r="C1673" s="162"/>
      <c r="D1673" s="162"/>
      <c r="E1673" s="162"/>
      <c r="F1673" s="162"/>
      <c r="G1673" s="162"/>
      <c r="H1673" s="162"/>
      <c r="I1673" s="162"/>
      <c r="J1673" s="162"/>
      <c r="K1673" s="162"/>
      <c r="L1673" s="162"/>
      <c r="M1673" s="162"/>
      <c r="N1673" s="162"/>
      <c r="O1673" s="162"/>
      <c r="P1673" s="162"/>
      <c r="Q1673" s="162"/>
      <c r="R1673" s="162"/>
      <c r="S1673" s="162"/>
      <c r="T1673" s="162"/>
      <c r="U1673" s="162"/>
      <c r="V1673" s="162"/>
      <c r="W1673" s="162"/>
      <c r="X1673" s="162"/>
      <c r="Y1673" s="162"/>
    </row>
    <row r="1674" spans="2:25" x14ac:dyDescent="0.25">
      <c r="B1674" s="162"/>
      <c r="C1674" s="162"/>
      <c r="D1674" s="162"/>
      <c r="E1674" s="162"/>
      <c r="F1674" s="162"/>
      <c r="G1674" s="162"/>
      <c r="H1674" s="162"/>
      <c r="I1674" s="162"/>
      <c r="J1674" s="162"/>
      <c r="K1674" s="162"/>
      <c r="L1674" s="162"/>
      <c r="M1674" s="162"/>
      <c r="N1674" s="162"/>
      <c r="O1674" s="162"/>
      <c r="P1674" s="162"/>
      <c r="Q1674" s="162"/>
      <c r="R1674" s="162"/>
      <c r="S1674" s="162"/>
      <c r="T1674" s="162"/>
      <c r="U1674" s="162"/>
      <c r="V1674" s="162"/>
      <c r="W1674" s="162"/>
      <c r="X1674" s="162"/>
      <c r="Y1674" s="162"/>
    </row>
    <row r="1675" spans="2:25" x14ac:dyDescent="0.25">
      <c r="B1675" s="162"/>
      <c r="C1675" s="162"/>
      <c r="D1675" s="162"/>
      <c r="E1675" s="162"/>
      <c r="F1675" s="162"/>
      <c r="G1675" s="162"/>
      <c r="H1675" s="162"/>
      <c r="I1675" s="162"/>
      <c r="J1675" s="162"/>
      <c r="K1675" s="162"/>
      <c r="L1675" s="162"/>
      <c r="M1675" s="162"/>
      <c r="N1675" s="162"/>
      <c r="O1675" s="162"/>
      <c r="P1675" s="162"/>
      <c r="Q1675" s="162"/>
      <c r="R1675" s="162"/>
      <c r="S1675" s="162"/>
      <c r="T1675" s="162"/>
      <c r="U1675" s="162"/>
      <c r="V1675" s="162"/>
      <c r="W1675" s="162"/>
      <c r="X1675" s="162"/>
      <c r="Y1675" s="162"/>
    </row>
    <row r="1676" spans="2:25" x14ac:dyDescent="0.25">
      <c r="B1676" s="162"/>
      <c r="C1676" s="162"/>
      <c r="D1676" s="162"/>
      <c r="E1676" s="162"/>
      <c r="F1676" s="162"/>
      <c r="G1676" s="162"/>
      <c r="H1676" s="162"/>
      <c r="I1676" s="162"/>
      <c r="J1676" s="162"/>
      <c r="K1676" s="162"/>
      <c r="L1676" s="162"/>
      <c r="M1676" s="162"/>
      <c r="N1676" s="162"/>
      <c r="O1676" s="162"/>
      <c r="P1676" s="162"/>
      <c r="Q1676" s="162"/>
      <c r="R1676" s="162"/>
      <c r="S1676" s="162"/>
      <c r="T1676" s="162"/>
      <c r="U1676" s="162"/>
      <c r="V1676" s="162"/>
      <c r="W1676" s="162"/>
      <c r="X1676" s="162"/>
      <c r="Y1676" s="162"/>
    </row>
    <row r="1677" spans="2:25" x14ac:dyDescent="0.25">
      <c r="B1677" s="162"/>
      <c r="C1677" s="162"/>
      <c r="D1677" s="162"/>
      <c r="E1677" s="162"/>
      <c r="F1677" s="162"/>
      <c r="G1677" s="162"/>
      <c r="H1677" s="162"/>
      <c r="I1677" s="162"/>
      <c r="J1677" s="162"/>
      <c r="K1677" s="162"/>
      <c r="L1677" s="162"/>
      <c r="M1677" s="162"/>
      <c r="N1677" s="162"/>
      <c r="O1677" s="162"/>
      <c r="P1677" s="162"/>
      <c r="Q1677" s="162"/>
      <c r="R1677" s="162"/>
      <c r="S1677" s="162"/>
      <c r="T1677" s="162"/>
      <c r="U1677" s="162"/>
      <c r="V1677" s="162"/>
      <c r="W1677" s="162"/>
      <c r="X1677" s="162"/>
      <c r="Y1677" s="162"/>
    </row>
    <row r="1678" spans="2:25" x14ac:dyDescent="0.25">
      <c r="B1678" s="162"/>
      <c r="C1678" s="162"/>
      <c r="D1678" s="162"/>
      <c r="E1678" s="162"/>
      <c r="F1678" s="162"/>
      <c r="G1678" s="162"/>
      <c r="H1678" s="162"/>
      <c r="I1678" s="162"/>
      <c r="J1678" s="162"/>
      <c r="K1678" s="162"/>
      <c r="L1678" s="162"/>
      <c r="M1678" s="162"/>
      <c r="N1678" s="162"/>
      <c r="O1678" s="162"/>
      <c r="P1678" s="162"/>
      <c r="Q1678" s="162"/>
      <c r="R1678" s="162"/>
      <c r="S1678" s="162"/>
      <c r="T1678" s="162"/>
      <c r="U1678" s="162"/>
      <c r="V1678" s="162"/>
      <c r="W1678" s="162"/>
      <c r="X1678" s="162"/>
      <c r="Y1678" s="162"/>
    </row>
    <row r="1679" spans="2:25" x14ac:dyDescent="0.25">
      <c r="B1679" s="162"/>
      <c r="C1679" s="162"/>
      <c r="D1679" s="162"/>
      <c r="E1679" s="162"/>
      <c r="F1679" s="162"/>
      <c r="G1679" s="162"/>
      <c r="H1679" s="162"/>
      <c r="I1679" s="162"/>
      <c r="J1679" s="162"/>
      <c r="K1679" s="162"/>
      <c r="L1679" s="162"/>
      <c r="M1679" s="162"/>
      <c r="N1679" s="162"/>
      <c r="O1679" s="162"/>
      <c r="P1679" s="162"/>
      <c r="Q1679" s="162"/>
      <c r="R1679" s="162"/>
      <c r="S1679" s="162"/>
      <c r="T1679" s="162"/>
      <c r="U1679" s="162"/>
      <c r="V1679" s="162"/>
      <c r="W1679" s="162"/>
      <c r="X1679" s="162"/>
      <c r="Y1679" s="162"/>
    </row>
    <row r="1680" spans="2:25" x14ac:dyDescent="0.25">
      <c r="B1680" s="162"/>
      <c r="C1680" s="162"/>
      <c r="D1680" s="162"/>
      <c r="E1680" s="162"/>
      <c r="F1680" s="162"/>
      <c r="G1680" s="162"/>
      <c r="H1680" s="162"/>
      <c r="I1680" s="162"/>
      <c r="J1680" s="162"/>
      <c r="K1680" s="162"/>
      <c r="L1680" s="162"/>
      <c r="M1680" s="162"/>
      <c r="N1680" s="162"/>
      <c r="O1680" s="162"/>
      <c r="P1680" s="162"/>
      <c r="Q1680" s="162"/>
      <c r="R1680" s="162"/>
      <c r="S1680" s="162"/>
      <c r="T1680" s="162"/>
      <c r="U1680" s="162"/>
      <c r="V1680" s="162"/>
      <c r="W1680" s="162"/>
      <c r="X1680" s="162"/>
      <c r="Y1680" s="162"/>
    </row>
    <row r="1681" spans="2:25" x14ac:dyDescent="0.25">
      <c r="B1681" s="162"/>
      <c r="C1681" s="162"/>
      <c r="D1681" s="162"/>
      <c r="E1681" s="162"/>
      <c r="F1681" s="162"/>
      <c r="G1681" s="162"/>
      <c r="H1681" s="162"/>
      <c r="I1681" s="162"/>
      <c r="J1681" s="162"/>
      <c r="K1681" s="162"/>
      <c r="L1681" s="162"/>
      <c r="M1681" s="162"/>
      <c r="N1681" s="162"/>
      <c r="O1681" s="162"/>
      <c r="P1681" s="162"/>
      <c r="Q1681" s="162"/>
      <c r="R1681" s="162"/>
      <c r="S1681" s="162"/>
      <c r="T1681" s="162"/>
      <c r="U1681" s="162"/>
      <c r="V1681" s="162"/>
      <c r="W1681" s="162"/>
      <c r="X1681" s="162"/>
      <c r="Y1681" s="162"/>
    </row>
    <row r="1682" spans="2:25" x14ac:dyDescent="0.25">
      <c r="B1682" s="162"/>
      <c r="C1682" s="162"/>
      <c r="D1682" s="162"/>
      <c r="E1682" s="162"/>
      <c r="F1682" s="162"/>
      <c r="G1682" s="162"/>
      <c r="H1682" s="162"/>
      <c r="I1682" s="162"/>
      <c r="J1682" s="162"/>
      <c r="K1682" s="162"/>
      <c r="L1682" s="162"/>
      <c r="M1682" s="162"/>
      <c r="N1682" s="162"/>
      <c r="O1682" s="162"/>
      <c r="P1682" s="162"/>
      <c r="Q1682" s="162"/>
      <c r="R1682" s="162"/>
      <c r="S1682" s="162"/>
      <c r="T1682" s="162"/>
      <c r="U1682" s="162"/>
      <c r="V1682" s="162"/>
      <c r="W1682" s="162"/>
      <c r="X1682" s="162"/>
      <c r="Y1682" s="162"/>
    </row>
    <row r="1683" spans="2:25" x14ac:dyDescent="0.25">
      <c r="B1683" s="162"/>
      <c r="C1683" s="162"/>
      <c r="D1683" s="162"/>
      <c r="E1683" s="162"/>
      <c r="F1683" s="162"/>
      <c r="G1683" s="162"/>
      <c r="H1683" s="162"/>
      <c r="I1683" s="162"/>
      <c r="J1683" s="162"/>
      <c r="K1683" s="162"/>
      <c r="L1683" s="162"/>
      <c r="M1683" s="162"/>
      <c r="N1683" s="162"/>
      <c r="O1683" s="162"/>
      <c r="P1683" s="162"/>
      <c r="Q1683" s="162"/>
      <c r="R1683" s="162"/>
      <c r="S1683" s="162"/>
      <c r="T1683" s="162"/>
      <c r="U1683" s="162"/>
      <c r="V1683" s="162"/>
      <c r="W1683" s="162"/>
      <c r="X1683" s="162"/>
      <c r="Y1683" s="162"/>
    </row>
    <row r="1684" spans="2:25" x14ac:dyDescent="0.25">
      <c r="B1684" s="162"/>
      <c r="C1684" s="162"/>
      <c r="D1684" s="162"/>
      <c r="E1684" s="162"/>
      <c r="F1684" s="162"/>
      <c r="G1684" s="162"/>
      <c r="H1684" s="162"/>
      <c r="I1684" s="162"/>
      <c r="J1684" s="162"/>
      <c r="K1684" s="162"/>
      <c r="L1684" s="162"/>
      <c r="M1684" s="162"/>
      <c r="N1684" s="162"/>
      <c r="O1684" s="162"/>
      <c r="P1684" s="162"/>
      <c r="Q1684" s="162"/>
      <c r="R1684" s="162"/>
      <c r="S1684" s="162"/>
      <c r="T1684" s="162"/>
      <c r="U1684" s="162"/>
      <c r="V1684" s="162"/>
      <c r="W1684" s="162"/>
      <c r="X1684" s="162"/>
      <c r="Y1684" s="162"/>
    </row>
    <row r="1685" spans="2:25" x14ac:dyDescent="0.25">
      <c r="B1685" s="162"/>
      <c r="C1685" s="162"/>
      <c r="D1685" s="162"/>
      <c r="E1685" s="162"/>
      <c r="F1685" s="162"/>
      <c r="G1685" s="162"/>
      <c r="H1685" s="162"/>
      <c r="I1685" s="162"/>
      <c r="J1685" s="162"/>
      <c r="K1685" s="162"/>
      <c r="L1685" s="162"/>
      <c r="M1685" s="162"/>
      <c r="N1685" s="162"/>
      <c r="O1685" s="162"/>
      <c r="P1685" s="162"/>
      <c r="Q1685" s="162"/>
      <c r="R1685" s="162"/>
      <c r="S1685" s="162"/>
      <c r="T1685" s="162"/>
      <c r="U1685" s="162"/>
      <c r="V1685" s="162"/>
      <c r="W1685" s="162"/>
      <c r="X1685" s="162"/>
      <c r="Y1685" s="162"/>
    </row>
    <row r="1686" spans="2:25" x14ac:dyDescent="0.25">
      <c r="B1686" s="162"/>
      <c r="C1686" s="162"/>
      <c r="D1686" s="162"/>
      <c r="E1686" s="162"/>
      <c r="F1686" s="162"/>
      <c r="G1686" s="162"/>
      <c r="H1686" s="162"/>
      <c r="I1686" s="162"/>
      <c r="J1686" s="162"/>
      <c r="K1686" s="162"/>
      <c r="L1686" s="162"/>
      <c r="M1686" s="162"/>
      <c r="N1686" s="162"/>
      <c r="O1686" s="162"/>
      <c r="P1686" s="162"/>
      <c r="Q1686" s="162"/>
      <c r="R1686" s="162"/>
      <c r="S1686" s="162"/>
      <c r="T1686" s="162"/>
      <c r="U1686" s="162"/>
      <c r="V1686" s="162"/>
      <c r="W1686" s="162"/>
      <c r="X1686" s="162"/>
      <c r="Y1686" s="162"/>
    </row>
    <row r="1687" spans="2:25" x14ac:dyDescent="0.25">
      <c r="B1687" s="162"/>
      <c r="C1687" s="162"/>
      <c r="D1687" s="162"/>
      <c r="E1687" s="162"/>
      <c r="F1687" s="162"/>
      <c r="G1687" s="162"/>
      <c r="H1687" s="162"/>
      <c r="I1687" s="162"/>
      <c r="J1687" s="162"/>
      <c r="K1687" s="162"/>
      <c r="L1687" s="162"/>
      <c r="M1687" s="162"/>
      <c r="N1687" s="162"/>
      <c r="O1687" s="162"/>
      <c r="P1687" s="162"/>
      <c r="Q1687" s="162"/>
      <c r="R1687" s="162"/>
      <c r="S1687" s="162"/>
      <c r="T1687" s="162"/>
      <c r="U1687" s="162"/>
      <c r="V1687" s="162"/>
      <c r="W1687" s="162"/>
      <c r="X1687" s="162"/>
      <c r="Y1687" s="162"/>
    </row>
    <row r="1688" spans="2:25" x14ac:dyDescent="0.25">
      <c r="B1688" s="162"/>
      <c r="C1688" s="162"/>
      <c r="D1688" s="162"/>
      <c r="E1688" s="162"/>
      <c r="F1688" s="162"/>
      <c r="G1688" s="162"/>
      <c r="H1688" s="162"/>
      <c r="I1688" s="162"/>
      <c r="J1688" s="162"/>
      <c r="K1688" s="162"/>
      <c r="L1688" s="162"/>
      <c r="M1688" s="162"/>
      <c r="N1688" s="162"/>
      <c r="O1688" s="162"/>
      <c r="P1688" s="162"/>
      <c r="Q1688" s="162"/>
      <c r="R1688" s="162"/>
      <c r="S1688" s="162"/>
      <c r="T1688" s="162"/>
      <c r="U1688" s="162"/>
      <c r="V1688" s="162"/>
      <c r="W1688" s="162"/>
      <c r="X1688" s="162"/>
      <c r="Y1688" s="162"/>
    </row>
    <row r="1689" spans="2:25" x14ac:dyDescent="0.25">
      <c r="B1689" s="162"/>
      <c r="C1689" s="162"/>
      <c r="D1689" s="162"/>
      <c r="E1689" s="162"/>
      <c r="F1689" s="162"/>
      <c r="G1689" s="162"/>
      <c r="H1689" s="162"/>
      <c r="I1689" s="162"/>
      <c r="J1689" s="162"/>
      <c r="K1689" s="162"/>
      <c r="L1689" s="162"/>
      <c r="M1689" s="162"/>
      <c r="N1689" s="162"/>
      <c r="O1689" s="162"/>
      <c r="P1689" s="162"/>
      <c r="Q1689" s="162"/>
      <c r="R1689" s="162"/>
      <c r="S1689" s="162"/>
      <c r="T1689" s="162"/>
      <c r="U1689" s="162"/>
      <c r="V1689" s="162"/>
      <c r="W1689" s="162"/>
      <c r="X1689" s="162"/>
      <c r="Y1689" s="162"/>
    </row>
  </sheetData>
  <mergeCells count="13">
    <mergeCell ref="E3:Q5"/>
    <mergeCell ref="E6:Q6"/>
    <mergeCell ref="E7:Q7"/>
    <mergeCell ref="E8:Q8"/>
    <mergeCell ref="E15:F15"/>
    <mergeCell ref="E12:F12"/>
    <mergeCell ref="G12:M12"/>
    <mergeCell ref="G13:M13"/>
    <mergeCell ref="E17:F17"/>
    <mergeCell ref="E18:F18"/>
    <mergeCell ref="G15:M15"/>
    <mergeCell ref="G17:M17"/>
    <mergeCell ref="G18:M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4DB5-063C-4526-A597-205B52BBA69C}">
  <dimension ref="A1:AN51"/>
  <sheetViews>
    <sheetView showGridLines="0" zoomScale="70" zoomScaleNormal="70" workbookViewId="0">
      <selection sqref="A1:U1"/>
    </sheetView>
  </sheetViews>
  <sheetFormatPr baseColWidth="10" defaultRowHeight="15" x14ac:dyDescent="0.25"/>
  <cols>
    <col min="4" max="4" width="40.5703125" customWidth="1"/>
    <col min="5" max="5" width="17.5703125" customWidth="1"/>
    <col min="6" max="6" width="14.140625" bestFit="1" customWidth="1"/>
    <col min="7" max="7" width="6.42578125" customWidth="1"/>
    <col min="8" max="8" width="25" customWidth="1"/>
    <col min="9" max="9" width="11.42578125" customWidth="1"/>
    <col min="10" max="10" width="16.28515625" customWidth="1"/>
    <col min="11" max="11" width="18.7109375" customWidth="1"/>
    <col min="12" max="12" width="20.5703125" customWidth="1"/>
    <col min="13" max="13" width="28.42578125" customWidth="1"/>
    <col min="14" max="14" width="17.85546875" customWidth="1"/>
    <col min="17" max="17" width="13.5703125" customWidth="1"/>
    <col min="18" max="18" width="12.28515625" bestFit="1" customWidth="1"/>
    <col min="33" max="33" width="13.140625" customWidth="1"/>
    <col min="34" max="34" width="12.85546875" customWidth="1"/>
    <col min="35" max="35" width="13.7109375" customWidth="1"/>
    <col min="36" max="36" width="17.140625" customWidth="1"/>
    <col min="37" max="37" width="28.5703125" customWidth="1"/>
    <col min="38" max="38" width="17.42578125" customWidth="1"/>
    <col min="39" max="39" width="17.28515625" customWidth="1"/>
    <col min="40" max="40" width="14" customWidth="1"/>
    <col min="41" max="41" width="11.7109375" customWidth="1"/>
  </cols>
  <sheetData>
    <row r="1" spans="1:40" ht="21" x14ac:dyDescent="0.35">
      <c r="A1" s="172" t="s">
        <v>37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49"/>
      <c r="W1" s="23"/>
      <c r="X1" s="23"/>
      <c r="Y1" s="28"/>
      <c r="Z1" s="28"/>
    </row>
    <row r="2" spans="1:40" ht="21" x14ac:dyDescent="0.35">
      <c r="A2" s="47"/>
      <c r="B2" s="47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47"/>
      <c r="W2" s="23"/>
      <c r="X2" s="23"/>
      <c r="Y2" s="28"/>
      <c r="Z2" s="28"/>
    </row>
    <row r="3" spans="1:40" ht="21" x14ac:dyDescent="0.35">
      <c r="A3" s="47"/>
      <c r="B3" s="47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47"/>
      <c r="W3" s="23"/>
      <c r="X3" s="23"/>
      <c r="Y3" s="28"/>
      <c r="Z3" s="28"/>
    </row>
    <row r="4" spans="1:40" x14ac:dyDescent="0.25">
      <c r="A4" s="23"/>
      <c r="B4" s="23"/>
      <c r="C4" s="28"/>
      <c r="D4" s="173" t="s">
        <v>39</v>
      </c>
      <c r="E4" s="173"/>
      <c r="F4" s="173"/>
      <c r="G4" s="173"/>
      <c r="H4" s="32"/>
      <c r="I4" s="173" t="s">
        <v>50</v>
      </c>
      <c r="J4" s="173"/>
      <c r="K4" s="173"/>
      <c r="L4" s="173"/>
      <c r="M4" s="32"/>
      <c r="N4" s="28"/>
      <c r="O4" s="173" t="s">
        <v>65</v>
      </c>
      <c r="P4" s="173"/>
      <c r="Q4" s="173"/>
      <c r="R4" s="173"/>
      <c r="S4" s="173"/>
      <c r="T4" s="32"/>
      <c r="U4" s="28"/>
      <c r="V4" s="23"/>
      <c r="W4" s="23"/>
      <c r="X4" s="28"/>
      <c r="Y4" s="28"/>
    </row>
    <row r="5" spans="1:40" x14ac:dyDescent="0.25">
      <c r="A5" s="23"/>
      <c r="B5" s="23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3"/>
      <c r="W5" s="23"/>
      <c r="X5" s="28"/>
      <c r="Y5" s="28"/>
      <c r="AN5" s="7"/>
    </row>
    <row r="6" spans="1:40" ht="26.25" customHeight="1" x14ac:dyDescent="0.25">
      <c r="A6" s="48" t="s">
        <v>178</v>
      </c>
      <c r="B6" s="48"/>
      <c r="C6" s="28"/>
      <c r="D6" s="166" t="s">
        <v>41</v>
      </c>
      <c r="E6" s="166"/>
      <c r="F6" s="36">
        <v>20000</v>
      </c>
      <c r="G6" s="28"/>
      <c r="H6" s="28"/>
      <c r="I6" s="174" t="s">
        <v>51</v>
      </c>
      <c r="J6" s="174"/>
      <c r="K6" s="17" t="s">
        <v>52</v>
      </c>
      <c r="L6" s="8" t="s">
        <v>53</v>
      </c>
      <c r="M6" s="28"/>
      <c r="N6" s="28"/>
      <c r="O6" s="174" t="s">
        <v>66</v>
      </c>
      <c r="P6" s="174"/>
      <c r="Q6" s="169" t="s">
        <v>80</v>
      </c>
      <c r="R6" s="169" t="s">
        <v>67</v>
      </c>
      <c r="S6" s="50"/>
      <c r="T6" s="28"/>
      <c r="U6" s="28"/>
      <c r="V6" s="23"/>
      <c r="W6" s="23"/>
      <c r="X6" s="28"/>
      <c r="Y6" s="28"/>
    </row>
    <row r="7" spans="1:40" ht="25.5" customHeight="1" x14ac:dyDescent="0.25">
      <c r="A7" s="23"/>
      <c r="B7" s="23"/>
      <c r="C7" s="28"/>
      <c r="D7" s="166" t="s">
        <v>43</v>
      </c>
      <c r="E7" s="166"/>
      <c r="F7" s="37">
        <v>0.05</v>
      </c>
      <c r="G7" s="33"/>
      <c r="H7" s="28"/>
      <c r="I7" s="168" t="s">
        <v>54</v>
      </c>
      <c r="J7" s="168"/>
      <c r="K7" s="40">
        <v>120</v>
      </c>
      <c r="L7" s="41">
        <v>0.08</v>
      </c>
      <c r="M7" s="28"/>
      <c r="N7" s="28"/>
      <c r="O7" s="174"/>
      <c r="P7" s="174"/>
      <c r="Q7" s="170"/>
      <c r="R7" s="170"/>
      <c r="S7" s="50"/>
      <c r="T7" s="28"/>
      <c r="U7" s="28"/>
      <c r="V7" s="23"/>
      <c r="W7" s="23"/>
      <c r="X7" s="28"/>
      <c r="Y7" s="28"/>
    </row>
    <row r="8" spans="1:40" ht="26.25" customHeight="1" x14ac:dyDescent="0.25">
      <c r="A8" s="23"/>
      <c r="B8" s="23"/>
      <c r="C8" s="28"/>
      <c r="D8" s="166" t="s">
        <v>42</v>
      </c>
      <c r="E8" s="166"/>
      <c r="F8" s="38">
        <v>800</v>
      </c>
      <c r="G8" s="28"/>
      <c r="H8" s="28"/>
      <c r="I8" s="168" t="s">
        <v>55</v>
      </c>
      <c r="J8" s="168"/>
      <c r="K8" s="40">
        <v>80</v>
      </c>
      <c r="L8" s="41">
        <v>0.08</v>
      </c>
      <c r="M8" s="28"/>
      <c r="N8" s="28"/>
      <c r="O8" s="169" t="s">
        <v>68</v>
      </c>
      <c r="P8" s="169" t="s">
        <v>69</v>
      </c>
      <c r="Q8" s="170"/>
      <c r="R8" s="170"/>
      <c r="S8" s="50"/>
      <c r="T8" s="28"/>
      <c r="U8" s="28"/>
      <c r="V8" s="23"/>
      <c r="W8" s="23"/>
      <c r="X8" s="28"/>
      <c r="Y8" s="28"/>
    </row>
    <row r="9" spans="1:40" ht="22.5" customHeight="1" x14ac:dyDescent="0.25">
      <c r="A9" s="23"/>
      <c r="B9" s="23"/>
      <c r="C9" s="28"/>
      <c r="D9" s="166" t="s">
        <v>81</v>
      </c>
      <c r="E9" s="166"/>
      <c r="F9" s="37">
        <v>0.05</v>
      </c>
      <c r="G9" s="28"/>
      <c r="H9" s="28"/>
      <c r="I9" s="168" t="s">
        <v>56</v>
      </c>
      <c r="J9" s="168"/>
      <c r="K9" s="40">
        <v>50</v>
      </c>
      <c r="L9" s="41">
        <v>0.08</v>
      </c>
      <c r="M9" s="28"/>
      <c r="N9" s="28"/>
      <c r="O9" s="171"/>
      <c r="P9" s="171"/>
      <c r="Q9" s="171"/>
      <c r="R9" s="171"/>
      <c r="S9" s="50"/>
      <c r="T9" s="28"/>
      <c r="U9" s="28"/>
      <c r="V9" s="23"/>
      <c r="W9" s="23"/>
      <c r="X9" s="28"/>
      <c r="Y9" s="28"/>
    </row>
    <row r="10" spans="1:40" ht="27.75" customHeight="1" x14ac:dyDescent="0.25">
      <c r="A10" s="23"/>
      <c r="B10" s="23"/>
      <c r="C10" s="28"/>
      <c r="D10" s="167"/>
      <c r="E10" s="167"/>
      <c r="F10" s="28"/>
      <c r="G10" s="28"/>
      <c r="H10" s="28"/>
      <c r="I10" s="168" t="s">
        <v>57</v>
      </c>
      <c r="J10" s="168"/>
      <c r="K10" s="40">
        <v>50</v>
      </c>
      <c r="L10" s="41">
        <v>0.08</v>
      </c>
      <c r="M10" s="28"/>
      <c r="N10" s="28"/>
      <c r="O10" s="42">
        <v>0</v>
      </c>
      <c r="P10" s="42">
        <v>999</v>
      </c>
      <c r="Q10" s="43">
        <v>0</v>
      </c>
      <c r="R10" s="44">
        <v>0.05</v>
      </c>
      <c r="S10" s="51"/>
      <c r="T10" s="28"/>
      <c r="U10" s="28"/>
      <c r="V10" s="23"/>
      <c r="W10" s="23"/>
      <c r="X10" s="28"/>
      <c r="Y10" s="28"/>
    </row>
    <row r="11" spans="1:40" ht="23.25" customHeight="1" x14ac:dyDescent="0.25">
      <c r="A11" s="23"/>
      <c r="B11" s="23"/>
      <c r="C11" s="28"/>
      <c r="D11" s="166" t="s">
        <v>85</v>
      </c>
      <c r="E11" s="166"/>
      <c r="F11" s="38">
        <v>100000</v>
      </c>
      <c r="G11" s="28"/>
      <c r="H11" s="28"/>
      <c r="I11" s="168" t="s">
        <v>58</v>
      </c>
      <c r="J11" s="168"/>
      <c r="K11" s="40">
        <v>150000</v>
      </c>
      <c r="L11" s="41">
        <v>0.08</v>
      </c>
      <c r="M11" s="28"/>
      <c r="N11" s="28"/>
      <c r="O11" s="42" t="s">
        <v>70</v>
      </c>
      <c r="P11" s="42" t="s">
        <v>71</v>
      </c>
      <c r="Q11" s="43">
        <v>50</v>
      </c>
      <c r="R11" s="44">
        <v>0.1</v>
      </c>
      <c r="S11" s="51"/>
      <c r="T11" s="28"/>
      <c r="U11" s="28"/>
      <c r="V11" s="23"/>
      <c r="W11" s="23"/>
      <c r="X11" s="28"/>
      <c r="Y11" s="28"/>
    </row>
    <row r="12" spans="1:40" ht="26.25" customHeight="1" x14ac:dyDescent="0.25">
      <c r="A12" s="23"/>
      <c r="B12" s="23"/>
      <c r="C12" s="28"/>
      <c r="D12" s="34"/>
      <c r="E12" s="34"/>
      <c r="F12" s="35"/>
      <c r="G12" s="28"/>
      <c r="H12" s="28"/>
      <c r="I12" s="168" t="s">
        <v>59</v>
      </c>
      <c r="J12" s="168"/>
      <c r="K12" s="40">
        <v>100</v>
      </c>
      <c r="L12" s="41">
        <v>0.05</v>
      </c>
      <c r="M12" s="28"/>
      <c r="N12" s="28"/>
      <c r="O12" s="42" t="s">
        <v>72</v>
      </c>
      <c r="P12" s="42" t="s">
        <v>73</v>
      </c>
      <c r="Q12" s="43">
        <v>950</v>
      </c>
      <c r="R12" s="44">
        <v>0.15</v>
      </c>
      <c r="S12" s="51"/>
      <c r="T12" s="28"/>
      <c r="U12" s="28"/>
      <c r="V12" s="23"/>
      <c r="W12" s="23"/>
      <c r="X12" s="28"/>
      <c r="Y12" s="28"/>
    </row>
    <row r="13" spans="1:40" x14ac:dyDescent="0.25">
      <c r="A13" s="24" t="s">
        <v>177</v>
      </c>
      <c r="B13" s="24"/>
      <c r="C13" s="28"/>
      <c r="D13" s="166" t="s">
        <v>40</v>
      </c>
      <c r="E13" s="166"/>
      <c r="F13" s="38">
        <v>500000</v>
      </c>
      <c r="G13" s="28"/>
      <c r="H13" s="28"/>
      <c r="I13" s="168" t="s">
        <v>60</v>
      </c>
      <c r="J13" s="168"/>
      <c r="K13" s="40">
        <v>200</v>
      </c>
      <c r="L13" s="41">
        <v>0.05</v>
      </c>
      <c r="M13" s="28"/>
      <c r="N13" s="28"/>
      <c r="O13" s="42" t="s">
        <v>74</v>
      </c>
      <c r="P13" s="42" t="s">
        <v>75</v>
      </c>
      <c r="Q13" s="43">
        <v>6950</v>
      </c>
      <c r="R13" s="44">
        <v>0.2</v>
      </c>
      <c r="S13" s="51"/>
      <c r="T13" s="28"/>
      <c r="U13" s="28"/>
      <c r="V13" s="23"/>
      <c r="W13" s="23"/>
      <c r="X13" s="28"/>
      <c r="Y13" s="28"/>
    </row>
    <row r="14" spans="1:40" ht="22.5" customHeight="1" x14ac:dyDescent="0.25">
      <c r="A14" s="23"/>
      <c r="B14" s="23"/>
      <c r="C14" s="28"/>
      <c r="D14" s="166" t="s">
        <v>44</v>
      </c>
      <c r="E14" s="166"/>
      <c r="F14" s="39">
        <v>30</v>
      </c>
      <c r="G14" s="28"/>
      <c r="H14" s="28"/>
      <c r="I14" s="168" t="s">
        <v>61</v>
      </c>
      <c r="J14" s="168"/>
      <c r="K14" s="40">
        <v>100000</v>
      </c>
      <c r="L14" s="30"/>
      <c r="M14" s="28"/>
      <c r="N14" s="28"/>
      <c r="O14" s="42" t="s">
        <v>63</v>
      </c>
      <c r="P14" s="42" t="s">
        <v>76</v>
      </c>
      <c r="Q14" s="43">
        <v>16950</v>
      </c>
      <c r="R14" s="44">
        <v>0.25</v>
      </c>
      <c r="S14" s="51"/>
      <c r="T14" s="28"/>
      <c r="U14" s="28"/>
      <c r="V14" s="23"/>
      <c r="W14" s="23"/>
      <c r="X14" s="28"/>
      <c r="Y14" s="28"/>
    </row>
    <row r="15" spans="1:40" ht="42" customHeight="1" x14ac:dyDescent="0.25">
      <c r="A15" s="23"/>
      <c r="B15" s="23"/>
      <c r="C15" s="28"/>
      <c r="D15" s="167"/>
      <c r="E15" s="167"/>
      <c r="F15" s="28"/>
      <c r="G15" s="28"/>
      <c r="H15" s="28"/>
      <c r="I15" s="168" t="s">
        <v>62</v>
      </c>
      <c r="J15" s="168"/>
      <c r="K15" s="40">
        <v>200000</v>
      </c>
      <c r="L15" s="31"/>
      <c r="M15" s="29"/>
      <c r="N15" s="28"/>
      <c r="O15" s="42" t="s">
        <v>77</v>
      </c>
      <c r="P15" s="42" t="s">
        <v>78</v>
      </c>
      <c r="Q15" s="43">
        <v>116949</v>
      </c>
      <c r="R15" s="44">
        <v>0.3</v>
      </c>
      <c r="S15" s="51"/>
      <c r="T15" s="28"/>
      <c r="U15" s="28"/>
      <c r="V15" s="23"/>
      <c r="W15" s="23"/>
      <c r="X15" s="28"/>
      <c r="Y15" s="28"/>
    </row>
    <row r="16" spans="1:40" x14ac:dyDescent="0.25">
      <c r="A16" s="23"/>
      <c r="B16" s="23"/>
      <c r="C16" s="28"/>
      <c r="D16" s="166" t="s">
        <v>45</v>
      </c>
      <c r="E16" s="166"/>
      <c r="F16" s="38">
        <v>1000000</v>
      </c>
      <c r="G16" s="28"/>
      <c r="H16" s="28"/>
      <c r="I16" s="28"/>
      <c r="J16" s="28"/>
      <c r="K16" s="28"/>
      <c r="L16" s="29"/>
      <c r="M16" s="29"/>
      <c r="N16" s="28"/>
      <c r="O16" s="42" t="s">
        <v>79</v>
      </c>
      <c r="P16" s="42"/>
      <c r="Q16" s="43">
        <v>266949</v>
      </c>
      <c r="R16" s="44">
        <v>0.35</v>
      </c>
      <c r="S16" s="51"/>
      <c r="T16" s="28"/>
      <c r="U16" s="28"/>
      <c r="V16" s="23"/>
      <c r="W16" s="23"/>
      <c r="X16" s="28"/>
      <c r="Y16" s="28"/>
    </row>
    <row r="17" spans="1:26" x14ac:dyDescent="0.25">
      <c r="A17" s="23"/>
      <c r="B17" s="23"/>
      <c r="C17" s="28"/>
      <c r="D17" s="166" t="s">
        <v>46</v>
      </c>
      <c r="E17" s="166"/>
      <c r="F17" s="39">
        <v>25000</v>
      </c>
      <c r="G17" s="28"/>
      <c r="H17" s="28"/>
      <c r="I17" s="28"/>
      <c r="J17" s="28"/>
      <c r="K17" s="28"/>
      <c r="L17" s="28"/>
      <c r="M17" s="29"/>
      <c r="N17" s="29"/>
      <c r="O17" s="28"/>
      <c r="P17" s="28"/>
      <c r="Q17" s="28"/>
      <c r="R17" s="28"/>
      <c r="S17" s="28"/>
      <c r="T17" s="28"/>
      <c r="U17" s="28"/>
      <c r="V17" s="23"/>
      <c r="W17" s="23"/>
      <c r="X17" s="23"/>
      <c r="Y17" s="28"/>
      <c r="Z17" s="28"/>
    </row>
    <row r="18" spans="1:26" ht="16.5" x14ac:dyDescent="0.3">
      <c r="A18" s="23"/>
      <c r="B18" s="23"/>
      <c r="C18" s="28"/>
      <c r="D18" s="166" t="s">
        <v>44</v>
      </c>
      <c r="E18" s="166"/>
      <c r="F18" s="39">
        <v>5</v>
      </c>
      <c r="G18" s="28"/>
      <c r="H18" s="25" t="s">
        <v>112</v>
      </c>
      <c r="I18" s="26" t="s">
        <v>181</v>
      </c>
      <c r="J18" s="26" t="s">
        <v>113</v>
      </c>
      <c r="K18" s="26" t="s">
        <v>114</v>
      </c>
      <c r="L18" s="26" t="s">
        <v>115</v>
      </c>
      <c r="M18" s="26" t="s">
        <v>116</v>
      </c>
      <c r="N18" s="26" t="s">
        <v>117</v>
      </c>
      <c r="O18" s="26" t="s">
        <v>118</v>
      </c>
      <c r="P18" s="26" t="s">
        <v>119</v>
      </c>
      <c r="Q18" s="26" t="s">
        <v>120</v>
      </c>
      <c r="R18" s="27" t="s">
        <v>121</v>
      </c>
      <c r="S18" s="28"/>
      <c r="T18" s="28"/>
      <c r="U18" s="28"/>
      <c r="V18" s="23"/>
      <c r="W18" s="23"/>
      <c r="X18" s="23"/>
      <c r="Y18" s="28"/>
      <c r="Z18" s="28"/>
    </row>
    <row r="19" spans="1:26" ht="33" x14ac:dyDescent="0.3">
      <c r="A19" s="23"/>
      <c r="B19" s="23"/>
      <c r="C19" s="28"/>
      <c r="D19" s="166" t="s">
        <v>47</v>
      </c>
      <c r="E19" s="166"/>
      <c r="F19" s="38">
        <v>100000</v>
      </c>
      <c r="G19" s="28"/>
      <c r="H19" s="45" t="s">
        <v>122</v>
      </c>
      <c r="I19" s="9">
        <v>120</v>
      </c>
      <c r="J19" s="10">
        <f t="shared" ref="J19:R19" si="0">I19+(I19*$H$20)</f>
        <v>129.6</v>
      </c>
      <c r="K19" s="10">
        <f t="shared" si="0"/>
        <v>139.96799999999999</v>
      </c>
      <c r="L19" s="10">
        <f t="shared" si="0"/>
        <v>151.16543999999999</v>
      </c>
      <c r="M19" s="10">
        <f t="shared" si="0"/>
        <v>163.2586752</v>
      </c>
      <c r="N19" s="10">
        <f t="shared" si="0"/>
        <v>176.31936921599998</v>
      </c>
      <c r="O19" s="10">
        <f t="shared" si="0"/>
        <v>190.42491875328</v>
      </c>
      <c r="P19" s="10">
        <f t="shared" si="0"/>
        <v>205.65891225354238</v>
      </c>
      <c r="Q19" s="10">
        <f t="shared" si="0"/>
        <v>222.11162523382578</v>
      </c>
      <c r="R19" s="10">
        <f t="shared" si="0"/>
        <v>239.88055525253185</v>
      </c>
      <c r="S19" s="28"/>
      <c r="T19" s="28"/>
      <c r="U19" s="28"/>
      <c r="V19" s="23"/>
      <c r="W19" s="23"/>
      <c r="X19" s="23"/>
      <c r="Y19" s="28"/>
      <c r="Z19" s="28"/>
    </row>
    <row r="20" spans="1:26" ht="16.5" x14ac:dyDescent="0.3">
      <c r="A20" s="48" t="s">
        <v>39</v>
      </c>
      <c r="B20" s="48"/>
      <c r="C20" s="28"/>
      <c r="D20" s="166" t="s">
        <v>48</v>
      </c>
      <c r="E20" s="166"/>
      <c r="F20" s="38">
        <v>400</v>
      </c>
      <c r="G20" s="28"/>
      <c r="H20" s="11">
        <v>0.08</v>
      </c>
      <c r="I20" s="9"/>
      <c r="J20" s="10"/>
      <c r="K20" s="10"/>
      <c r="L20" s="10"/>
      <c r="M20" s="10"/>
      <c r="N20" s="10"/>
      <c r="O20" s="10"/>
      <c r="P20" s="10"/>
      <c r="Q20" s="10"/>
      <c r="R20" s="12"/>
      <c r="S20" s="28"/>
      <c r="T20" s="28"/>
      <c r="U20" s="28"/>
      <c r="V20" s="23"/>
      <c r="W20" s="23"/>
      <c r="X20" s="23"/>
      <c r="Y20" s="28"/>
      <c r="Z20" s="28"/>
    </row>
    <row r="21" spans="1:26" ht="33" x14ac:dyDescent="0.3">
      <c r="A21" s="23"/>
      <c r="B21" s="23"/>
      <c r="C21" s="28"/>
      <c r="D21" s="28"/>
      <c r="E21" s="28"/>
      <c r="F21" s="28"/>
      <c r="G21" s="28"/>
      <c r="H21" s="45" t="s">
        <v>123</v>
      </c>
      <c r="I21" s="9">
        <v>80</v>
      </c>
      <c r="J21" s="10">
        <f t="shared" ref="J21:R21" si="1">I21+(I21*$H$22)</f>
        <v>86.4</v>
      </c>
      <c r="K21" s="10">
        <f t="shared" si="1"/>
        <v>93.312000000000012</v>
      </c>
      <c r="L21" s="10">
        <f t="shared" si="1"/>
        <v>100.77696000000002</v>
      </c>
      <c r="M21" s="10">
        <f t="shared" si="1"/>
        <v>108.83911680000001</v>
      </c>
      <c r="N21" s="10">
        <f t="shared" si="1"/>
        <v>117.54624614400001</v>
      </c>
      <c r="O21" s="10">
        <f t="shared" si="1"/>
        <v>126.94994583552001</v>
      </c>
      <c r="P21" s="10">
        <f t="shared" si="1"/>
        <v>137.10594150236162</v>
      </c>
      <c r="Q21" s="10">
        <f t="shared" si="1"/>
        <v>148.07441682255055</v>
      </c>
      <c r="R21" s="10">
        <f t="shared" si="1"/>
        <v>159.92037016835459</v>
      </c>
      <c r="S21" s="28"/>
      <c r="T21" s="28"/>
      <c r="U21" s="28"/>
      <c r="V21" s="23"/>
      <c r="W21" s="23"/>
      <c r="X21" s="23"/>
      <c r="Y21" s="28"/>
      <c r="Z21" s="28"/>
    </row>
    <row r="22" spans="1:26" ht="16.5" x14ac:dyDescent="0.3">
      <c r="A22" s="23"/>
      <c r="B22" s="23"/>
      <c r="C22" s="28"/>
      <c r="D22" s="166" t="s">
        <v>49</v>
      </c>
      <c r="E22" s="166"/>
      <c r="F22" s="37">
        <v>0.45</v>
      </c>
      <c r="G22" s="28"/>
      <c r="H22" s="11">
        <v>0.08</v>
      </c>
      <c r="I22" s="9"/>
      <c r="J22" s="10"/>
      <c r="K22" s="10"/>
      <c r="L22" s="10"/>
      <c r="M22" s="10"/>
      <c r="N22" s="10"/>
      <c r="O22" s="10"/>
      <c r="P22" s="10"/>
      <c r="Q22" s="10"/>
      <c r="R22" s="12"/>
      <c r="S22" s="28"/>
      <c r="T22" s="28"/>
      <c r="U22" s="28"/>
      <c r="V22" s="23"/>
      <c r="W22" s="23"/>
      <c r="X22" s="23"/>
      <c r="Y22" s="28"/>
      <c r="Z22" s="28"/>
    </row>
    <row r="23" spans="1:26" ht="33" x14ac:dyDescent="0.3">
      <c r="A23" s="23"/>
      <c r="B23" s="23"/>
      <c r="C23" s="28"/>
      <c r="D23" s="28"/>
      <c r="E23" s="28"/>
      <c r="F23" s="28"/>
      <c r="G23" s="28"/>
      <c r="H23" s="45" t="s">
        <v>124</v>
      </c>
      <c r="I23" s="9">
        <v>50</v>
      </c>
      <c r="J23" s="10">
        <f t="shared" ref="J23:R23" si="2">I23+(I23*$H$24)</f>
        <v>54</v>
      </c>
      <c r="K23" s="10">
        <f t="shared" si="2"/>
        <v>58.32</v>
      </c>
      <c r="L23" s="10">
        <f t="shared" si="2"/>
        <v>62.985599999999998</v>
      </c>
      <c r="M23" s="10">
        <f t="shared" si="2"/>
        <v>68.024447999999992</v>
      </c>
      <c r="N23" s="10">
        <f t="shared" si="2"/>
        <v>73.466403839999998</v>
      </c>
      <c r="O23" s="10">
        <f t="shared" si="2"/>
        <v>79.343716147199999</v>
      </c>
      <c r="P23" s="10">
        <f t="shared" si="2"/>
        <v>85.691213438975993</v>
      </c>
      <c r="Q23" s="10">
        <f t="shared" si="2"/>
        <v>92.546510514094066</v>
      </c>
      <c r="R23" s="10">
        <f t="shared" si="2"/>
        <v>99.95023135522159</v>
      </c>
      <c r="S23" s="28"/>
      <c r="T23" s="28"/>
      <c r="U23" s="28"/>
      <c r="V23" s="23"/>
      <c r="W23" s="23"/>
      <c r="X23" s="23"/>
      <c r="Y23" s="28"/>
      <c r="Z23" s="28"/>
    </row>
    <row r="24" spans="1:26" ht="16.5" x14ac:dyDescent="0.3">
      <c r="A24" s="23"/>
      <c r="B24" s="23"/>
      <c r="C24" s="28"/>
      <c r="D24" s="166" t="s">
        <v>97</v>
      </c>
      <c r="E24" s="166"/>
      <c r="F24" s="37">
        <v>0.16</v>
      </c>
      <c r="G24" s="28"/>
      <c r="H24" s="11">
        <v>0.08</v>
      </c>
      <c r="I24" s="9"/>
      <c r="J24" s="10"/>
      <c r="K24" s="10"/>
      <c r="L24" s="10"/>
      <c r="M24" s="10"/>
      <c r="N24" s="10"/>
      <c r="O24" s="10"/>
      <c r="P24" s="10"/>
      <c r="Q24" s="10"/>
      <c r="R24" s="12"/>
      <c r="S24" s="28"/>
      <c r="T24" s="28"/>
      <c r="U24" s="28"/>
      <c r="V24" s="23"/>
      <c r="W24" s="23"/>
      <c r="X24" s="23"/>
      <c r="Y24" s="28"/>
      <c r="Z24" s="28"/>
    </row>
    <row r="25" spans="1:26" ht="33" x14ac:dyDescent="0.3">
      <c r="A25" s="23"/>
      <c r="B25" s="23"/>
      <c r="C25" s="28"/>
      <c r="D25" s="28"/>
      <c r="E25" s="28"/>
      <c r="F25" s="28"/>
      <c r="G25" s="28"/>
      <c r="H25" s="45" t="s">
        <v>125</v>
      </c>
      <c r="I25" s="9">
        <v>50</v>
      </c>
      <c r="J25" s="10">
        <f t="shared" ref="J25:R25" si="3">I25+(I25*$H$26)</f>
        <v>54</v>
      </c>
      <c r="K25" s="10">
        <f t="shared" si="3"/>
        <v>58.32</v>
      </c>
      <c r="L25" s="10">
        <f t="shared" si="3"/>
        <v>62.985599999999998</v>
      </c>
      <c r="M25" s="10">
        <f t="shared" si="3"/>
        <v>68.024447999999992</v>
      </c>
      <c r="N25" s="10">
        <f t="shared" si="3"/>
        <v>73.466403839999998</v>
      </c>
      <c r="O25" s="10">
        <f t="shared" si="3"/>
        <v>79.343716147199999</v>
      </c>
      <c r="P25" s="10">
        <f t="shared" si="3"/>
        <v>85.691213438975993</v>
      </c>
      <c r="Q25" s="10">
        <f t="shared" si="3"/>
        <v>92.546510514094066</v>
      </c>
      <c r="R25" s="10">
        <f t="shared" si="3"/>
        <v>99.95023135522159</v>
      </c>
      <c r="S25" s="28"/>
      <c r="T25" s="28"/>
      <c r="U25" s="28"/>
      <c r="V25" s="23"/>
      <c r="W25" s="23"/>
      <c r="X25" s="23"/>
      <c r="Y25" s="28"/>
      <c r="Z25" s="28"/>
    </row>
    <row r="26" spans="1:26" ht="16.5" x14ac:dyDescent="0.3">
      <c r="A26" s="24" t="s">
        <v>179</v>
      </c>
      <c r="B26" s="24"/>
      <c r="C26" s="28"/>
      <c r="D26" s="28"/>
      <c r="E26" s="28"/>
      <c r="F26" s="28"/>
      <c r="G26" s="28"/>
      <c r="H26" s="11">
        <v>0.08</v>
      </c>
      <c r="I26" s="9"/>
      <c r="J26" s="10"/>
      <c r="K26" s="10"/>
      <c r="L26" s="10"/>
      <c r="M26" s="10"/>
      <c r="N26" s="10"/>
      <c r="O26" s="10"/>
      <c r="P26" s="10"/>
      <c r="Q26" s="10"/>
      <c r="R26" s="12"/>
      <c r="S26" s="28"/>
      <c r="T26" s="28"/>
      <c r="U26" s="28"/>
      <c r="V26" s="23"/>
      <c r="W26" s="23"/>
      <c r="X26" s="23"/>
      <c r="Y26" s="28"/>
      <c r="Z26" s="28"/>
    </row>
    <row r="27" spans="1:26" ht="33" x14ac:dyDescent="0.3">
      <c r="A27" s="23"/>
      <c r="B27" s="23"/>
      <c r="C27" s="28"/>
      <c r="D27" s="28"/>
      <c r="E27" s="28"/>
      <c r="F27" s="28"/>
      <c r="G27" s="28"/>
      <c r="H27" s="45" t="s">
        <v>126</v>
      </c>
      <c r="I27" s="9">
        <v>150000</v>
      </c>
      <c r="J27" s="10">
        <f t="shared" ref="J27:R27" si="4">I27+(I27*$H$28)</f>
        <v>162000</v>
      </c>
      <c r="K27" s="10">
        <f t="shared" si="4"/>
        <v>174960</v>
      </c>
      <c r="L27" s="10">
        <f t="shared" si="4"/>
        <v>188956.79999999999</v>
      </c>
      <c r="M27" s="10">
        <f t="shared" si="4"/>
        <v>204073.34399999998</v>
      </c>
      <c r="N27" s="10">
        <f t="shared" si="4"/>
        <v>220399.21151999998</v>
      </c>
      <c r="O27" s="10">
        <f t="shared" si="4"/>
        <v>238031.14844159997</v>
      </c>
      <c r="P27" s="10">
        <f t="shared" si="4"/>
        <v>257073.64031692798</v>
      </c>
      <c r="Q27" s="10">
        <f t="shared" si="4"/>
        <v>277639.5315422822</v>
      </c>
      <c r="R27" s="10">
        <f t="shared" si="4"/>
        <v>299850.69406566478</v>
      </c>
      <c r="S27" s="28"/>
      <c r="T27" s="28"/>
      <c r="U27" s="28"/>
      <c r="V27" s="23"/>
      <c r="W27" s="23"/>
      <c r="X27" s="23"/>
      <c r="Y27" s="28"/>
      <c r="Z27" s="28"/>
    </row>
    <row r="28" spans="1:26" ht="16.5" x14ac:dyDescent="0.3">
      <c r="A28" s="23"/>
      <c r="B28" s="23"/>
      <c r="C28" s="28"/>
      <c r="D28" s="28"/>
      <c r="E28" s="28"/>
      <c r="F28" s="28"/>
      <c r="G28" s="28"/>
      <c r="H28" s="11">
        <v>0.08</v>
      </c>
      <c r="I28" s="9"/>
      <c r="J28" s="10"/>
      <c r="K28" s="10"/>
      <c r="L28" s="10"/>
      <c r="M28" s="10"/>
      <c r="N28" s="10"/>
      <c r="O28" s="10"/>
      <c r="P28" s="10"/>
      <c r="Q28" s="10"/>
      <c r="R28" s="12"/>
      <c r="S28" s="28"/>
      <c r="T28" s="28"/>
      <c r="U28" s="28"/>
      <c r="V28" s="23"/>
      <c r="W28" s="23"/>
      <c r="X28" s="23"/>
      <c r="Y28" s="28"/>
      <c r="Z28" s="28"/>
    </row>
    <row r="29" spans="1:26" ht="33" x14ac:dyDescent="0.3">
      <c r="A29" s="23"/>
      <c r="B29" s="23"/>
      <c r="C29" s="28"/>
      <c r="D29" s="28"/>
      <c r="E29" s="28"/>
      <c r="F29" s="28"/>
      <c r="G29" s="28"/>
      <c r="H29" s="45" t="s">
        <v>127</v>
      </c>
      <c r="I29" s="9">
        <v>100</v>
      </c>
      <c r="J29" s="10">
        <f t="shared" ref="J29:R29" si="5">I29+(I29*$H$30)</f>
        <v>105</v>
      </c>
      <c r="K29" s="10">
        <f t="shared" si="5"/>
        <v>110.25</v>
      </c>
      <c r="L29" s="10">
        <f t="shared" si="5"/>
        <v>115.7625</v>
      </c>
      <c r="M29" s="10">
        <f t="shared" si="5"/>
        <v>121.550625</v>
      </c>
      <c r="N29" s="10">
        <f t="shared" si="5"/>
        <v>127.62815624999999</v>
      </c>
      <c r="O29" s="10">
        <f t="shared" si="5"/>
        <v>134.00956406249998</v>
      </c>
      <c r="P29" s="10">
        <f t="shared" si="5"/>
        <v>140.71004226562496</v>
      </c>
      <c r="Q29" s="10">
        <f t="shared" si="5"/>
        <v>147.7455443789062</v>
      </c>
      <c r="R29" s="10">
        <f t="shared" si="5"/>
        <v>155.13282159785152</v>
      </c>
      <c r="S29" s="28"/>
      <c r="T29" s="28"/>
      <c r="U29" s="28"/>
      <c r="V29" s="23"/>
      <c r="W29" s="23"/>
      <c r="X29" s="23"/>
      <c r="Y29" s="28"/>
      <c r="Z29" s="28"/>
    </row>
    <row r="30" spans="1:26" ht="21" x14ac:dyDescent="0.35">
      <c r="A30" s="23"/>
      <c r="B30" s="23"/>
      <c r="C30" s="28"/>
      <c r="D30" s="52"/>
      <c r="E30" s="28"/>
      <c r="F30" s="28"/>
      <c r="G30" s="28"/>
      <c r="H30" s="11">
        <v>0.05</v>
      </c>
      <c r="I30" s="9"/>
      <c r="J30" s="10"/>
      <c r="K30" s="10"/>
      <c r="L30" s="10"/>
      <c r="M30" s="10"/>
      <c r="N30" s="10"/>
      <c r="O30" s="10"/>
      <c r="P30" s="10"/>
      <c r="Q30" s="10"/>
      <c r="R30" s="12"/>
      <c r="S30" s="28"/>
      <c r="T30" s="28"/>
      <c r="U30" s="28"/>
      <c r="V30" s="23"/>
      <c r="W30" s="23"/>
      <c r="X30" s="23"/>
      <c r="Y30" s="28"/>
      <c r="Z30" s="28"/>
    </row>
    <row r="31" spans="1:26" ht="33" x14ac:dyDescent="0.3">
      <c r="A31" s="23"/>
      <c r="B31" s="23"/>
      <c r="C31" s="28"/>
      <c r="D31" s="28"/>
      <c r="E31" s="28"/>
      <c r="F31" s="28"/>
      <c r="G31" s="28"/>
      <c r="H31" s="45" t="s">
        <v>128</v>
      </c>
      <c r="I31" s="9">
        <v>200</v>
      </c>
      <c r="J31" s="10">
        <f t="shared" ref="J31:R31" si="6">I31+(I31*$H$32)</f>
        <v>210</v>
      </c>
      <c r="K31" s="10">
        <f t="shared" si="6"/>
        <v>220.5</v>
      </c>
      <c r="L31" s="10">
        <f t="shared" si="6"/>
        <v>231.52500000000001</v>
      </c>
      <c r="M31" s="10">
        <f t="shared" si="6"/>
        <v>243.10124999999999</v>
      </c>
      <c r="N31" s="10">
        <f t="shared" si="6"/>
        <v>255.25631249999998</v>
      </c>
      <c r="O31" s="10">
        <f t="shared" si="6"/>
        <v>268.01912812499995</v>
      </c>
      <c r="P31" s="10">
        <f t="shared" si="6"/>
        <v>281.42008453124993</v>
      </c>
      <c r="Q31" s="10">
        <f t="shared" si="6"/>
        <v>295.49108875781241</v>
      </c>
      <c r="R31" s="10">
        <f t="shared" si="6"/>
        <v>310.26564319570303</v>
      </c>
      <c r="S31" s="28"/>
      <c r="T31" s="28"/>
      <c r="U31" s="28"/>
      <c r="V31" s="23"/>
      <c r="W31" s="23"/>
      <c r="X31" s="23"/>
      <c r="Y31" s="28"/>
      <c r="Z31" s="28"/>
    </row>
    <row r="32" spans="1:26" ht="16.5" x14ac:dyDescent="0.3">
      <c r="A32" s="23"/>
      <c r="B32" s="23"/>
      <c r="C32" s="28"/>
      <c r="D32" s="28"/>
      <c r="E32" s="28"/>
      <c r="F32" s="28"/>
      <c r="G32" s="28"/>
      <c r="H32" s="11">
        <v>0.05</v>
      </c>
      <c r="I32" s="9"/>
      <c r="J32" s="10"/>
      <c r="K32" s="10"/>
      <c r="L32" s="10"/>
      <c r="M32" s="10"/>
      <c r="N32" s="10"/>
      <c r="O32" s="10"/>
      <c r="P32" s="10"/>
      <c r="Q32" s="10"/>
      <c r="R32" s="12"/>
      <c r="S32" s="28"/>
      <c r="T32" s="28"/>
      <c r="U32" s="28"/>
      <c r="V32" s="23"/>
      <c r="W32" s="23"/>
      <c r="X32" s="23"/>
      <c r="Y32" s="28"/>
      <c r="Z32" s="28"/>
    </row>
    <row r="33" spans="1:26" ht="33.75" x14ac:dyDescent="0.35">
      <c r="A33" s="23"/>
      <c r="B33" s="23"/>
      <c r="C33" s="28"/>
      <c r="D33" s="28"/>
      <c r="E33" s="28"/>
      <c r="F33" s="28"/>
      <c r="G33" s="28"/>
      <c r="H33" s="45" t="s">
        <v>129</v>
      </c>
      <c r="I33" s="9">
        <v>800</v>
      </c>
      <c r="J33" s="10">
        <f t="shared" ref="J33:R33" si="7">I33+(I33*$H$34)</f>
        <v>840</v>
      </c>
      <c r="K33" s="10">
        <f t="shared" si="7"/>
        <v>882</v>
      </c>
      <c r="L33" s="10">
        <f t="shared" si="7"/>
        <v>926.1</v>
      </c>
      <c r="M33" s="10">
        <f t="shared" si="7"/>
        <v>972.40499999999997</v>
      </c>
      <c r="N33" s="10">
        <f t="shared" si="7"/>
        <v>1021.0252499999999</v>
      </c>
      <c r="O33" s="10">
        <f t="shared" si="7"/>
        <v>1072.0765124999998</v>
      </c>
      <c r="P33" s="10">
        <f t="shared" si="7"/>
        <v>1125.6803381249997</v>
      </c>
      <c r="Q33" s="10">
        <f t="shared" si="7"/>
        <v>1181.9643550312496</v>
      </c>
      <c r="R33" s="10">
        <f t="shared" si="7"/>
        <v>1241.0625727828121</v>
      </c>
      <c r="S33" s="28"/>
      <c r="T33" s="53"/>
      <c r="U33" s="28"/>
      <c r="V33" s="23"/>
      <c r="W33" s="23"/>
      <c r="X33" s="23"/>
      <c r="Y33" s="28"/>
      <c r="Z33" s="28"/>
    </row>
    <row r="34" spans="1:26" ht="16.5" x14ac:dyDescent="0.3">
      <c r="A34" s="23"/>
      <c r="B34" s="23"/>
      <c r="C34" s="28"/>
      <c r="D34" s="28"/>
      <c r="E34" s="28"/>
      <c r="F34" s="28"/>
      <c r="G34" s="28"/>
      <c r="H34" s="11">
        <v>0.05</v>
      </c>
      <c r="I34" s="13"/>
      <c r="J34" s="14"/>
      <c r="K34" s="14"/>
      <c r="L34" s="14"/>
      <c r="M34" s="14"/>
      <c r="N34" s="14"/>
      <c r="O34" s="14"/>
      <c r="P34" s="14"/>
      <c r="Q34" s="14"/>
      <c r="R34" s="15"/>
      <c r="S34" s="28"/>
      <c r="T34" s="28"/>
      <c r="U34" s="28"/>
      <c r="V34" s="23"/>
      <c r="W34" s="23"/>
      <c r="X34" s="23"/>
      <c r="Y34" s="28"/>
      <c r="Z34" s="28"/>
    </row>
    <row r="35" spans="1:26" ht="33" x14ac:dyDescent="0.3">
      <c r="A35" s="23"/>
      <c r="B35" s="23"/>
      <c r="C35" s="28"/>
      <c r="D35" s="28"/>
      <c r="E35" s="28"/>
      <c r="F35" s="28"/>
      <c r="G35" s="28"/>
      <c r="H35" s="46" t="s">
        <v>130</v>
      </c>
      <c r="I35" s="14">
        <f t="shared" ref="I35:R35" si="8">I19+I21+I23+I25</f>
        <v>300</v>
      </c>
      <c r="J35" s="14">
        <f t="shared" si="8"/>
        <v>324</v>
      </c>
      <c r="K35" s="14">
        <f t="shared" si="8"/>
        <v>349.92</v>
      </c>
      <c r="L35" s="14">
        <f t="shared" si="8"/>
        <v>377.91359999999997</v>
      </c>
      <c r="M35" s="14">
        <f t="shared" si="8"/>
        <v>408.14668800000004</v>
      </c>
      <c r="N35" s="14">
        <f t="shared" si="8"/>
        <v>440.79842303999999</v>
      </c>
      <c r="O35" s="14">
        <f t="shared" si="8"/>
        <v>476.06229688319996</v>
      </c>
      <c r="P35" s="14">
        <f t="shared" si="8"/>
        <v>514.14728063385598</v>
      </c>
      <c r="Q35" s="14">
        <f t="shared" si="8"/>
        <v>555.27906308456443</v>
      </c>
      <c r="R35" s="14">
        <f t="shared" si="8"/>
        <v>599.70138813132962</v>
      </c>
      <c r="S35" s="28"/>
      <c r="T35" s="28"/>
      <c r="U35" s="28"/>
      <c r="V35" s="23"/>
      <c r="W35" s="23"/>
      <c r="X35" s="23"/>
      <c r="Y35" s="28"/>
      <c r="Z35" s="28"/>
    </row>
    <row r="36" spans="1:26" x14ac:dyDescent="0.25">
      <c r="A36" s="23"/>
      <c r="B36" s="23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3"/>
      <c r="W36" s="23"/>
      <c r="X36" s="23"/>
      <c r="Y36" s="28"/>
      <c r="Z36" s="28"/>
    </row>
    <row r="37" spans="1:26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5">
      <c r="A44" s="23"/>
      <c r="B44" s="23"/>
      <c r="C44" s="23"/>
      <c r="D44" s="23"/>
      <c r="E44" s="23"/>
      <c r="F44" s="24"/>
      <c r="G44" s="24"/>
      <c r="H44" s="23"/>
      <c r="I44" s="24"/>
      <c r="J44" s="24"/>
      <c r="K44" s="23"/>
      <c r="L44" s="24"/>
      <c r="M44" s="23"/>
      <c r="N44" s="23"/>
      <c r="O44" s="24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5">
      <c r="A45" s="23"/>
      <c r="B45" s="23"/>
      <c r="C45" s="24"/>
      <c r="D45" s="24"/>
      <c r="E45" s="23"/>
      <c r="F45" s="24"/>
      <c r="G45" s="24"/>
      <c r="H45" s="23"/>
      <c r="I45" s="24"/>
      <c r="J45" s="24"/>
      <c r="K45" s="23"/>
      <c r="L45" s="24"/>
      <c r="M45" s="24"/>
      <c r="N45" s="23"/>
      <c r="O45" s="24"/>
      <c r="P45" s="23"/>
      <c r="Q45" s="23"/>
      <c r="R45" s="24"/>
      <c r="S45" s="23"/>
      <c r="T45" s="23"/>
      <c r="U45" s="24"/>
      <c r="V45" s="23"/>
      <c r="W45" s="23"/>
      <c r="X45" s="24"/>
      <c r="Y45" s="24"/>
      <c r="Z45" s="23"/>
    </row>
    <row r="46" spans="1:26" x14ac:dyDescent="0.25">
      <c r="A46" s="23"/>
      <c r="B46" s="23"/>
      <c r="C46" s="23"/>
      <c r="D46" s="24"/>
      <c r="E46" s="24"/>
      <c r="F46" s="24"/>
      <c r="G46" s="24"/>
      <c r="H46" s="23"/>
      <c r="I46" s="24"/>
      <c r="J46" s="24"/>
      <c r="K46" s="23"/>
      <c r="L46" s="24"/>
      <c r="M46" s="24"/>
      <c r="N46" s="23"/>
      <c r="O46" s="24"/>
      <c r="P46" s="23"/>
      <c r="Q46" s="23"/>
      <c r="R46" s="24"/>
      <c r="S46" s="23"/>
      <c r="T46" s="23"/>
      <c r="U46" s="24"/>
      <c r="V46" s="24"/>
      <c r="W46" s="23"/>
      <c r="X46" s="23"/>
      <c r="Y46" s="24"/>
      <c r="Z46" s="24"/>
    </row>
    <row r="47" spans="1:26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</sheetData>
  <mergeCells count="35">
    <mergeCell ref="Q6:Q9"/>
    <mergeCell ref="R6:R9"/>
    <mergeCell ref="A1:U1"/>
    <mergeCell ref="O4:S4"/>
    <mergeCell ref="I4:L4"/>
    <mergeCell ref="I6:J6"/>
    <mergeCell ref="I7:J7"/>
    <mergeCell ref="D4:G4"/>
    <mergeCell ref="O6:P7"/>
    <mergeCell ref="O8:O9"/>
    <mergeCell ref="P8:P9"/>
    <mergeCell ref="I13:J13"/>
    <mergeCell ref="I14:J14"/>
    <mergeCell ref="I15:J15"/>
    <mergeCell ref="I8:J8"/>
    <mergeCell ref="I9:J9"/>
    <mergeCell ref="I10:J10"/>
    <mergeCell ref="I11:J11"/>
    <mergeCell ref="I12:J12"/>
    <mergeCell ref="D18:E18"/>
    <mergeCell ref="D6:E6"/>
    <mergeCell ref="D14:E14"/>
    <mergeCell ref="D10:E10"/>
    <mergeCell ref="D24:E24"/>
    <mergeCell ref="D20:E20"/>
    <mergeCell ref="D22:E22"/>
    <mergeCell ref="D19:E19"/>
    <mergeCell ref="D17:E17"/>
    <mergeCell ref="D13:E13"/>
    <mergeCell ref="D15:E15"/>
    <mergeCell ref="D16:E16"/>
    <mergeCell ref="D8:E8"/>
    <mergeCell ref="D11:E11"/>
    <mergeCell ref="D7:E7"/>
    <mergeCell ref="D9:E9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AAF5-D82E-440C-AB6F-8A879A85BF81}">
  <dimension ref="A1:X56"/>
  <sheetViews>
    <sheetView zoomScale="70" zoomScaleNormal="70" workbookViewId="0">
      <selection activeCell="AA54" sqref="AA54"/>
    </sheetView>
  </sheetViews>
  <sheetFormatPr baseColWidth="10" defaultRowHeight="15" x14ac:dyDescent="0.25"/>
  <cols>
    <col min="1" max="16384" width="11.42578125" style="22"/>
  </cols>
  <sheetData>
    <row r="1" spans="11:20" x14ac:dyDescent="0.25">
      <c r="K1" s="222" t="s">
        <v>177</v>
      </c>
      <c r="L1" s="222"/>
      <c r="M1" s="222"/>
      <c r="N1" s="222"/>
      <c r="O1" s="222"/>
      <c r="P1" s="222"/>
      <c r="Q1" s="222"/>
      <c r="R1" s="222"/>
      <c r="S1" s="222"/>
      <c r="T1" s="222"/>
    </row>
    <row r="2" spans="11:20" x14ac:dyDescent="0.25">
      <c r="K2" s="222"/>
      <c r="L2" s="222"/>
      <c r="M2" s="222"/>
      <c r="N2" s="222"/>
      <c r="O2" s="222"/>
      <c r="P2" s="222"/>
      <c r="Q2" s="222"/>
      <c r="R2" s="222"/>
      <c r="S2" s="222"/>
      <c r="T2" s="222"/>
    </row>
    <row r="3" spans="11:20" x14ac:dyDescent="0.25">
      <c r="K3" s="222"/>
      <c r="L3" s="222"/>
      <c r="M3" s="222"/>
      <c r="N3" s="222"/>
      <c r="O3" s="222"/>
      <c r="P3" s="222"/>
      <c r="Q3" s="222"/>
      <c r="R3" s="222"/>
      <c r="S3" s="222"/>
      <c r="T3" s="222"/>
    </row>
    <row r="50" spans="1:24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23"/>
      <c r="B54" s="23"/>
      <c r="C54" s="23"/>
      <c r="D54" s="23"/>
      <c r="E54" s="24"/>
      <c r="F54" s="24"/>
      <c r="G54" s="23"/>
      <c r="H54" s="24"/>
      <c r="I54" s="24"/>
      <c r="J54" s="23"/>
      <c r="K54" s="24"/>
      <c r="L54" s="23"/>
      <c r="M54" s="23"/>
      <c r="N54" s="24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x14ac:dyDescent="0.25">
      <c r="A55" s="23"/>
      <c r="B55" s="24"/>
      <c r="C55" s="24"/>
      <c r="D55" s="23"/>
      <c r="E55" s="24"/>
      <c r="F55" s="24"/>
      <c r="G55" s="23"/>
      <c r="H55" s="24" t="s">
        <v>178</v>
      </c>
      <c r="I55" s="24"/>
      <c r="J55" s="23"/>
      <c r="K55" s="24" t="s">
        <v>177</v>
      </c>
      <c r="L55" s="24"/>
      <c r="M55" s="23"/>
      <c r="N55" s="24" t="s">
        <v>39</v>
      </c>
      <c r="O55" s="23"/>
      <c r="P55" s="23"/>
      <c r="Q55" s="24" t="s">
        <v>179</v>
      </c>
      <c r="R55" s="23"/>
      <c r="S55" s="24"/>
      <c r="T55" s="23"/>
      <c r="U55" s="23"/>
      <c r="V55" s="24"/>
      <c r="W55" s="24"/>
      <c r="X55" s="23"/>
    </row>
    <row r="56" spans="1:24" x14ac:dyDescent="0.25">
      <c r="A56" s="23"/>
      <c r="B56" s="23"/>
      <c r="C56" s="24"/>
      <c r="D56" s="24"/>
      <c r="E56" s="24"/>
      <c r="F56" s="24"/>
      <c r="G56" s="23"/>
      <c r="H56" s="24"/>
      <c r="I56" s="24"/>
      <c r="J56" s="23"/>
      <c r="K56" s="24"/>
      <c r="L56" s="24"/>
      <c r="M56" s="23"/>
      <c r="N56" s="24"/>
      <c r="O56" s="23"/>
      <c r="P56" s="23"/>
      <c r="Q56" s="24"/>
      <c r="R56" s="23"/>
      <c r="S56" s="24"/>
      <c r="T56" s="24"/>
      <c r="U56" s="23"/>
      <c r="V56" s="23"/>
      <c r="W56" s="24"/>
      <c r="X56" s="24"/>
    </row>
  </sheetData>
  <mergeCells count="1">
    <mergeCell ref="K1:T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209550</xdr:colOff>
                <xdr:row>3</xdr:row>
                <xdr:rowOff>57150</xdr:rowOff>
              </from>
              <to>
                <xdr:col>15</xdr:col>
                <xdr:colOff>561975</xdr:colOff>
                <xdr:row>48</xdr:row>
                <xdr:rowOff>123825</xdr:rowOff>
              </to>
            </anchor>
          </objectPr>
        </oleObject>
      </mc:Choice>
      <mc:Fallback>
        <oleObject progId="Word.Document.12" shapeId="3073" r:id="rId4"/>
      </mc:Fallback>
    </mc:AlternateContent>
    <mc:AlternateContent xmlns:mc="http://schemas.openxmlformats.org/markup-compatibility/2006">
      <mc:Choice Requires="x14">
        <oleObject progId="Word.Document.12" shapeId="3074" r:id="rId6">
          <objectPr defaultSize="0" autoPict="0" r:id="rId7">
            <anchor moveWithCells="1">
              <from>
                <xdr:col>15</xdr:col>
                <xdr:colOff>752475</xdr:colOff>
                <xdr:row>3</xdr:row>
                <xdr:rowOff>57150</xdr:rowOff>
              </from>
              <to>
                <xdr:col>31</xdr:col>
                <xdr:colOff>314325</xdr:colOff>
                <xdr:row>48</xdr:row>
                <xdr:rowOff>123825</xdr:rowOff>
              </to>
            </anchor>
          </objectPr>
        </oleObject>
      </mc:Choice>
      <mc:Fallback>
        <oleObject progId="Word.Document.12" shapeId="3074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FB76-69EF-4B08-9A7B-CFC9279CAAA8}">
  <dimension ref="A1:T299"/>
  <sheetViews>
    <sheetView tabSelected="1" topLeftCell="A255" zoomScale="90" zoomScaleNormal="90" workbookViewId="0">
      <selection activeCell="B271" sqref="B271"/>
    </sheetView>
  </sheetViews>
  <sheetFormatPr baseColWidth="10" defaultRowHeight="15" x14ac:dyDescent="0.25"/>
  <cols>
    <col min="1" max="2" width="14" customWidth="1"/>
    <col min="3" max="3" width="43.28515625" customWidth="1"/>
    <col min="4" max="4" width="21.42578125" customWidth="1"/>
    <col min="5" max="5" width="23.5703125" customWidth="1"/>
    <col min="6" max="6" width="22.140625" customWidth="1"/>
    <col min="7" max="7" width="21" customWidth="1"/>
    <col min="8" max="8" width="21.28515625" customWidth="1"/>
    <col min="9" max="9" width="21" customWidth="1"/>
    <col min="10" max="10" width="18.28515625" customWidth="1"/>
    <col min="11" max="11" width="20.85546875" customWidth="1"/>
    <col min="12" max="12" width="18.140625" customWidth="1"/>
    <col min="13" max="13" width="18.42578125" customWidth="1"/>
    <col min="14" max="14" width="16" bestFit="1" customWidth="1"/>
    <col min="16" max="20" width="11.42578125" style="56"/>
  </cols>
  <sheetData>
    <row r="1" spans="1:15" x14ac:dyDescent="0.25">
      <c r="A1" s="56"/>
      <c r="B1" s="54"/>
      <c r="C1" s="183" t="s">
        <v>84</v>
      </c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56"/>
      <c r="O1" s="56"/>
    </row>
    <row r="2" spans="1:15" ht="15" customHeight="1" x14ac:dyDescent="0.25">
      <c r="A2" s="57"/>
      <c r="B2" s="55"/>
      <c r="C2" s="190" t="s">
        <v>86</v>
      </c>
      <c r="D2" s="184" t="str">
        <f>DATOS!D11</f>
        <v>Terreno</v>
      </c>
      <c r="E2" s="184"/>
      <c r="F2" s="59">
        <f>DATOS!F11</f>
        <v>100000</v>
      </c>
      <c r="G2" s="56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56"/>
      <c r="B3" s="54"/>
      <c r="C3" s="191"/>
      <c r="D3" s="184" t="str">
        <f>DATOS!D13</f>
        <v>Construcción de Infraestructura</v>
      </c>
      <c r="E3" s="184"/>
      <c r="F3" s="59">
        <f>DATOS!F13</f>
        <v>500000</v>
      </c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5">
      <c r="A4" s="56"/>
      <c r="B4" s="54"/>
      <c r="C4" s="191"/>
      <c r="D4" s="185" t="str">
        <f>DATOS!D16</f>
        <v>Maquinaria nueva</v>
      </c>
      <c r="E4" s="185"/>
      <c r="F4" s="59">
        <f>DATOS!F16</f>
        <v>1000000</v>
      </c>
      <c r="G4" s="56"/>
      <c r="H4" s="56"/>
      <c r="I4" s="56"/>
      <c r="J4" s="56"/>
      <c r="K4" s="56"/>
      <c r="L4" s="56"/>
      <c r="M4" s="56"/>
      <c r="N4" s="56"/>
      <c r="O4" s="56"/>
    </row>
    <row r="5" spans="1:15" x14ac:dyDescent="0.25">
      <c r="A5" s="56"/>
      <c r="B5" s="54"/>
      <c r="C5" s="191"/>
      <c r="D5" s="184" t="str">
        <f>DATOS!I15</f>
        <v xml:space="preserve">Capital de trabajo requerido </v>
      </c>
      <c r="E5" s="184"/>
      <c r="F5" s="59">
        <f>DATOS!K15</f>
        <v>200000</v>
      </c>
      <c r="G5" s="56"/>
      <c r="H5" s="56"/>
      <c r="I5" s="56"/>
      <c r="J5" s="56"/>
      <c r="K5" s="56"/>
      <c r="L5" s="56"/>
      <c r="M5" s="56"/>
      <c r="N5" s="56"/>
      <c r="O5" s="56"/>
    </row>
    <row r="6" spans="1:15" x14ac:dyDescent="0.25">
      <c r="A6" s="56"/>
      <c r="B6" s="54"/>
      <c r="C6" s="192"/>
      <c r="D6" s="195" t="s">
        <v>38</v>
      </c>
      <c r="E6" s="195"/>
      <c r="F6" s="60">
        <f>SUM(F2:F5)</f>
        <v>1800000</v>
      </c>
      <c r="G6" s="56"/>
      <c r="H6" s="56"/>
      <c r="I6" s="56"/>
      <c r="J6" s="56"/>
      <c r="K6" s="56"/>
      <c r="L6" s="56"/>
      <c r="M6" s="56"/>
      <c r="N6" s="56"/>
      <c r="O6" s="56"/>
    </row>
    <row r="7" spans="1:15" x14ac:dyDescent="0.25">
      <c r="A7" s="56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6"/>
      <c r="O7" s="56"/>
    </row>
    <row r="8" spans="1:15" x14ac:dyDescent="0.25">
      <c r="A8" s="5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6"/>
      <c r="O8" s="56"/>
    </row>
    <row r="9" spans="1:15" x14ac:dyDescent="0.25">
      <c r="A9" s="56"/>
      <c r="B9" s="56"/>
      <c r="C9" s="194" t="s">
        <v>83</v>
      </c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56"/>
      <c r="O9" s="56"/>
    </row>
    <row r="10" spans="1:15" x14ac:dyDescent="0.25">
      <c r="A10" s="56"/>
      <c r="B10" s="56"/>
      <c r="C10" s="61" t="s">
        <v>82</v>
      </c>
      <c r="D10" s="61">
        <v>1</v>
      </c>
      <c r="E10" s="61">
        <v>2</v>
      </c>
      <c r="F10" s="61">
        <v>3</v>
      </c>
      <c r="G10" s="61">
        <v>4</v>
      </c>
      <c r="H10" s="61">
        <v>5</v>
      </c>
      <c r="I10" s="61">
        <v>6</v>
      </c>
      <c r="J10" s="61">
        <v>7</v>
      </c>
      <c r="K10" s="61">
        <v>8</v>
      </c>
      <c r="L10" s="61">
        <v>9</v>
      </c>
      <c r="M10" s="61">
        <v>10</v>
      </c>
      <c r="N10" s="56"/>
      <c r="O10" s="56"/>
    </row>
    <row r="11" spans="1:15" x14ac:dyDescent="0.25">
      <c r="A11" s="56"/>
      <c r="B11" s="56"/>
      <c r="C11" s="61" t="str">
        <f>DATOS!D6</f>
        <v>VENTAS(pares)</v>
      </c>
      <c r="D11" s="62">
        <f>DATOS!F6</f>
        <v>20000</v>
      </c>
      <c r="E11" s="62">
        <f>D11+(D11*D13)</f>
        <v>21000</v>
      </c>
      <c r="F11" s="62">
        <f>E11+(E11*D13)</f>
        <v>22050</v>
      </c>
      <c r="G11" s="62">
        <f>F11+(F11*D13)</f>
        <v>23152.5</v>
      </c>
      <c r="H11" s="62">
        <f>G11+(G11*D13)</f>
        <v>24310.125</v>
      </c>
      <c r="I11" s="62">
        <f>H11+(H11*D13)</f>
        <v>25525.631249999999</v>
      </c>
      <c r="J11" s="62">
        <f>I11+(I11*D13)</f>
        <v>26801.912812499999</v>
      </c>
      <c r="K11" s="62">
        <f>J11+(J11*D13)</f>
        <v>28142.008453125</v>
      </c>
      <c r="L11" s="62">
        <f>K11+(K11*D13)</f>
        <v>29549.10887578125</v>
      </c>
      <c r="M11" s="62">
        <f>L11+(L11*D13)</f>
        <v>31026.564319570312</v>
      </c>
      <c r="N11" s="56"/>
      <c r="O11" s="56"/>
    </row>
    <row r="12" spans="1:15" x14ac:dyDescent="0.25">
      <c r="A12" s="56"/>
      <c r="B12" s="56"/>
      <c r="C12" s="61"/>
      <c r="D12" s="62"/>
      <c r="E12" s="62"/>
      <c r="F12" s="62"/>
      <c r="G12" s="62"/>
      <c r="H12" s="62"/>
      <c r="I12" s="62">
        <v>25000</v>
      </c>
      <c r="J12" s="62">
        <v>25000</v>
      </c>
      <c r="K12" s="62">
        <v>25000</v>
      </c>
      <c r="L12" s="62">
        <v>25000</v>
      </c>
      <c r="M12" s="62">
        <v>25000</v>
      </c>
      <c r="N12" s="56"/>
      <c r="O12" s="56"/>
    </row>
    <row r="13" spans="1:15" x14ac:dyDescent="0.25">
      <c r="A13" s="56"/>
      <c r="B13" s="56"/>
      <c r="C13" s="63" t="str">
        <f>DATOS!D7</f>
        <v>Tasa de crecimiento(anual)</v>
      </c>
      <c r="D13" s="189">
        <f>DATOS!F7</f>
        <v>0.05</v>
      </c>
      <c r="E13" s="189"/>
      <c r="F13" s="189"/>
      <c r="G13" s="189"/>
      <c r="H13" s="189"/>
      <c r="I13" s="189"/>
      <c r="J13" s="189"/>
      <c r="K13" s="189"/>
      <c r="L13" s="189"/>
      <c r="M13" s="189"/>
      <c r="N13" s="56"/>
      <c r="O13" s="56"/>
    </row>
    <row r="14" spans="1:15" x14ac:dyDescent="0.25">
      <c r="A14" s="56"/>
      <c r="B14" s="56"/>
      <c r="C14" s="61" t="str">
        <f>DATOS!D8</f>
        <v>PRECIO(por unidad)</v>
      </c>
      <c r="D14" s="64">
        <f>DATOS!F8</f>
        <v>800</v>
      </c>
      <c r="E14" s="64">
        <f>D14+(D14*D15)</f>
        <v>840</v>
      </c>
      <c r="F14" s="64">
        <f>E14+(E14*D15)</f>
        <v>882</v>
      </c>
      <c r="G14" s="64">
        <f>F14+(F14*D15)</f>
        <v>926.1</v>
      </c>
      <c r="H14" s="64">
        <f>G14+(G14*D15)</f>
        <v>972.40499999999997</v>
      </c>
      <c r="I14" s="64">
        <f>H14+(H14*D15)</f>
        <v>1021.0252499999999</v>
      </c>
      <c r="J14" s="64">
        <f>I14+(I14*D15)</f>
        <v>1072.0765124999998</v>
      </c>
      <c r="K14" s="64">
        <f>J14+(J14*D15)</f>
        <v>1125.6803381249997</v>
      </c>
      <c r="L14" s="64">
        <f>K14+(K14*D15)</f>
        <v>1181.9643550312496</v>
      </c>
      <c r="M14" s="64">
        <f>L14+(L14*D15)</f>
        <v>1241.0625727828121</v>
      </c>
      <c r="N14" s="56"/>
      <c r="O14" s="56"/>
    </row>
    <row r="15" spans="1:15" x14ac:dyDescent="0.25">
      <c r="A15" s="56"/>
      <c r="B15" s="56"/>
      <c r="C15" s="63" t="str">
        <f>DATOS!D9</f>
        <v>Variación por tipo de cambio(anual)</v>
      </c>
      <c r="D15" s="189">
        <f>DATOS!F9</f>
        <v>0.05</v>
      </c>
      <c r="E15" s="189"/>
      <c r="F15" s="189"/>
      <c r="G15" s="189"/>
      <c r="H15" s="189"/>
      <c r="I15" s="189"/>
      <c r="J15" s="189"/>
      <c r="K15" s="189"/>
      <c r="L15" s="189"/>
      <c r="M15" s="189"/>
      <c r="N15" s="56"/>
      <c r="O15" s="56"/>
    </row>
    <row r="16" spans="1:15" x14ac:dyDescent="0.25">
      <c r="A16" s="56"/>
      <c r="B16" s="56"/>
      <c r="C16" s="61" t="s">
        <v>98</v>
      </c>
      <c r="D16" s="65">
        <f t="shared" ref="D16:M16" si="0">D11*D14</f>
        <v>16000000</v>
      </c>
      <c r="E16" s="65">
        <f t="shared" si="0"/>
        <v>17640000</v>
      </c>
      <c r="F16" s="65">
        <f t="shared" si="0"/>
        <v>19448100</v>
      </c>
      <c r="G16" s="65">
        <f t="shared" si="0"/>
        <v>21441530.25</v>
      </c>
      <c r="H16" s="65">
        <f t="shared" si="0"/>
        <v>23639287.100625001</v>
      </c>
      <c r="I16" s="65">
        <f t="shared" si="0"/>
        <v>26062314.02843906</v>
      </c>
      <c r="J16" s="65">
        <f t="shared" si="0"/>
        <v>28733701.216354061</v>
      </c>
      <c r="K16" s="65">
        <f t="shared" si="0"/>
        <v>31678905.591030348</v>
      </c>
      <c r="L16" s="65">
        <f t="shared" si="0"/>
        <v>34925993.414110959</v>
      </c>
      <c r="M16" s="65">
        <f t="shared" si="0"/>
        <v>38505907.739057332</v>
      </c>
      <c r="N16" s="56"/>
      <c r="O16" s="56"/>
    </row>
    <row r="17" spans="1:15" x14ac:dyDescent="0.25">
      <c r="A17" s="56"/>
      <c r="B17" s="56"/>
      <c r="C17" s="66" t="s">
        <v>109</v>
      </c>
      <c r="D17" s="66">
        <f t="shared" ref="D17:M17" si="1">IF((D11-25000)&gt;0,(D11-25000),0)</f>
        <v>0</v>
      </c>
      <c r="E17" s="66">
        <f t="shared" si="1"/>
        <v>0</v>
      </c>
      <c r="F17" s="66">
        <f t="shared" si="1"/>
        <v>0</v>
      </c>
      <c r="G17" s="66">
        <f t="shared" si="1"/>
        <v>0</v>
      </c>
      <c r="H17" s="66">
        <f t="shared" si="1"/>
        <v>0</v>
      </c>
      <c r="I17" s="66">
        <f t="shared" si="1"/>
        <v>525.63124999999854</v>
      </c>
      <c r="J17" s="66">
        <f t="shared" si="1"/>
        <v>1801.9128124999988</v>
      </c>
      <c r="K17" s="66">
        <f t="shared" si="1"/>
        <v>3142.0084531249995</v>
      </c>
      <c r="L17" s="66">
        <f t="shared" si="1"/>
        <v>4549.1088757812504</v>
      </c>
      <c r="M17" s="66">
        <f t="shared" si="1"/>
        <v>6026.5643195703124</v>
      </c>
      <c r="N17" s="56" t="s">
        <v>108</v>
      </c>
      <c r="O17" s="56"/>
    </row>
    <row r="18" spans="1:15" x14ac:dyDescent="0.25">
      <c r="A18" s="56"/>
      <c r="B18" s="56"/>
      <c r="C18" s="66" t="s">
        <v>48</v>
      </c>
      <c r="D18" s="64">
        <f>D17*DATOS!$F20</f>
        <v>0</v>
      </c>
      <c r="E18" s="64">
        <f>E17*DATOS!$F20</f>
        <v>0</v>
      </c>
      <c r="F18" s="64">
        <f>F17*DATOS!$F20</f>
        <v>0</v>
      </c>
      <c r="G18" s="64">
        <f>G17*DATOS!$F20</f>
        <v>0</v>
      </c>
      <c r="H18" s="64">
        <f>H17*DATOS!$F20</f>
        <v>0</v>
      </c>
      <c r="I18" s="64">
        <f>I17*DATOS!$F20</f>
        <v>210252.49999999942</v>
      </c>
      <c r="J18" s="64">
        <f>J17*DATOS!$F20</f>
        <v>720765.12499999953</v>
      </c>
      <c r="K18" s="64">
        <f>K17*DATOS!$F20</f>
        <v>1256803.3812499999</v>
      </c>
      <c r="L18" s="64">
        <f>L17*DATOS!$F20</f>
        <v>1819643.5503125002</v>
      </c>
      <c r="M18" s="64">
        <f>M17*DATOS!$F20</f>
        <v>2410625.727828125</v>
      </c>
      <c r="N18" s="56"/>
      <c r="O18" s="56"/>
    </row>
    <row r="19" spans="1:15" x14ac:dyDescent="0.25">
      <c r="A19" s="56"/>
      <c r="B19" s="56"/>
      <c r="C19" s="188" t="s">
        <v>87</v>
      </c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56"/>
      <c r="O19" s="56"/>
    </row>
    <row r="20" spans="1:15" x14ac:dyDescent="0.25">
      <c r="A20" s="56"/>
      <c r="B20" s="56"/>
      <c r="C20" s="67" t="s">
        <v>82</v>
      </c>
      <c r="D20" s="67">
        <v>1</v>
      </c>
      <c r="E20" s="67">
        <v>2</v>
      </c>
      <c r="F20" s="67">
        <v>3</v>
      </c>
      <c r="G20" s="67">
        <v>4</v>
      </c>
      <c r="H20" s="67">
        <v>5</v>
      </c>
      <c r="I20" s="67">
        <v>6</v>
      </c>
      <c r="J20" s="67">
        <v>7</v>
      </c>
      <c r="K20" s="67">
        <v>8</v>
      </c>
      <c r="L20" s="67">
        <v>9</v>
      </c>
      <c r="M20" s="67">
        <v>10</v>
      </c>
      <c r="N20" s="56"/>
      <c r="O20" s="56"/>
    </row>
    <row r="21" spans="1:15" x14ac:dyDescent="0.25">
      <c r="A21" s="56"/>
      <c r="B21" s="56"/>
      <c r="C21" s="68" t="s">
        <v>88</v>
      </c>
      <c r="D21" s="69">
        <f>D11*DATOS!I25</f>
        <v>1000000</v>
      </c>
      <c r="E21" s="69">
        <f>E11*DATOS!J25</f>
        <v>1134000</v>
      </c>
      <c r="F21" s="69">
        <f>F11*DATOS!K25</f>
        <v>1285956</v>
      </c>
      <c r="G21" s="69">
        <f>G11*DATOS!L25</f>
        <v>1458274.1040000001</v>
      </c>
      <c r="H21" s="69">
        <f>H11*DATOS!M25</f>
        <v>1653682.8339359998</v>
      </c>
      <c r="I21" s="69">
        <f>I12*DATOS!N25</f>
        <v>1836660.0959999999</v>
      </c>
      <c r="J21" s="69">
        <f>J12*DATOS!O25</f>
        <v>1983592.90368</v>
      </c>
      <c r="K21" s="69">
        <f>K12*DATOS!P25</f>
        <v>2142280.3359743999</v>
      </c>
      <c r="L21" s="69">
        <f>L12*DATOS!Q25</f>
        <v>2313662.7628523516</v>
      </c>
      <c r="M21" s="69">
        <f>M12*DATOS!R25</f>
        <v>2498755.7838805397</v>
      </c>
      <c r="N21" s="56"/>
      <c r="O21" s="56"/>
    </row>
    <row r="22" spans="1:15" x14ac:dyDescent="0.25">
      <c r="A22" s="56"/>
      <c r="B22" s="56"/>
      <c r="C22" s="68" t="s">
        <v>89</v>
      </c>
      <c r="D22" s="69">
        <f>D11*(DATOS!I19+DATOS!I21)</f>
        <v>4000000</v>
      </c>
      <c r="E22" s="69">
        <f>E11*(DATOS!J19+DATOS!J21)</f>
        <v>4536000</v>
      </c>
      <c r="F22" s="69">
        <f>F11*(DATOS!K19+DATOS!K21)</f>
        <v>5143824</v>
      </c>
      <c r="G22" s="69">
        <f>G11*(DATOS!L19+DATOS!L21)</f>
        <v>5833096.4160000002</v>
      </c>
      <c r="H22" s="69">
        <f>H11*(DATOS!M19+DATOS!M21)</f>
        <v>6614731.335744001</v>
      </c>
      <c r="I22" s="69">
        <f>I12*(DATOS!N19+DATOS!N21)</f>
        <v>7346640.3839999996</v>
      </c>
      <c r="J22" s="69">
        <f>J12*(DATOS!O19+DATOS!O21)</f>
        <v>7934371.61472</v>
      </c>
      <c r="K22" s="69">
        <f>K12*(DATOS!P19+DATOS!P21)</f>
        <v>8569121.3438976016</v>
      </c>
      <c r="L22" s="69">
        <f>L12*(DATOS!Q19+DATOS!Q21)</f>
        <v>9254651.0514094085</v>
      </c>
      <c r="M22" s="69">
        <f>M12*(DATOS!R19+DATOS!R21)</f>
        <v>9995023.1355221607</v>
      </c>
      <c r="N22" s="56"/>
      <c r="O22" s="56"/>
    </row>
    <row r="23" spans="1:15" x14ac:dyDescent="0.25">
      <c r="A23" s="56"/>
      <c r="B23" s="56"/>
      <c r="C23" s="68" t="s">
        <v>90</v>
      </c>
      <c r="D23" s="69">
        <f>D11*DATOS!I23</f>
        <v>1000000</v>
      </c>
      <c r="E23" s="69">
        <f>E11*DATOS!J23</f>
        <v>1134000</v>
      </c>
      <c r="F23" s="69">
        <f>F11*DATOS!K23</f>
        <v>1285956</v>
      </c>
      <c r="G23" s="69">
        <f>G11*DATOS!L23</f>
        <v>1458274.1040000001</v>
      </c>
      <c r="H23" s="69">
        <f>H11*DATOS!M23</f>
        <v>1653682.8339359998</v>
      </c>
      <c r="I23" s="69">
        <f>I12*DATOS!N23</f>
        <v>1836660.0959999999</v>
      </c>
      <c r="J23" s="69">
        <f>J12*DATOS!O23</f>
        <v>1983592.90368</v>
      </c>
      <c r="K23" s="69">
        <f>K12*DATOS!P23</f>
        <v>2142280.3359743999</v>
      </c>
      <c r="L23" s="69">
        <f>L12*DATOS!Q23</f>
        <v>2313662.7628523516</v>
      </c>
      <c r="M23" s="69">
        <f>M12*DATOS!R23</f>
        <v>2498755.7838805397</v>
      </c>
      <c r="N23" s="56"/>
      <c r="O23" s="56"/>
    </row>
    <row r="24" spans="1:15" x14ac:dyDescent="0.25">
      <c r="A24" s="56"/>
      <c r="B24" s="56"/>
      <c r="C24" s="68" t="s">
        <v>91</v>
      </c>
      <c r="D24" s="69">
        <f>DATOS!K11</f>
        <v>150000</v>
      </c>
      <c r="E24" s="70">
        <f>D24+(D24*DATOS!L11)</f>
        <v>162000</v>
      </c>
      <c r="F24" s="70">
        <f>E24+(E24*DATOS!L11)</f>
        <v>174960</v>
      </c>
      <c r="G24" s="70">
        <f>F24+(F24*DATOS!L11)</f>
        <v>188956.79999999999</v>
      </c>
      <c r="H24" s="70">
        <f>G24+(G24*DATOS!L11)</f>
        <v>204073.34399999998</v>
      </c>
      <c r="I24" s="70">
        <f>H24+(H24*DATOS!L11)</f>
        <v>220399.21151999998</v>
      </c>
      <c r="J24" s="70">
        <f>I24+(I24*DATOS!L11)</f>
        <v>238031.14844159997</v>
      </c>
      <c r="K24" s="70">
        <f>J24+(J24*DATOS!L11)</f>
        <v>257073.64031692798</v>
      </c>
      <c r="L24" s="70">
        <f>K24+(K24*DATOS!L11)</f>
        <v>277639.5315422822</v>
      </c>
      <c r="M24" s="70">
        <f>L24+(L24*DATOS!L11)</f>
        <v>299850.69406566478</v>
      </c>
      <c r="N24" s="56"/>
      <c r="O24" s="56"/>
    </row>
    <row r="25" spans="1:15" x14ac:dyDescent="0.25">
      <c r="A25" s="56"/>
      <c r="B25" s="56"/>
      <c r="C25" s="68" t="s">
        <v>111</v>
      </c>
      <c r="D25" s="69">
        <f>D18</f>
        <v>0</v>
      </c>
      <c r="E25" s="69">
        <f t="shared" ref="E25:M25" si="2">E18</f>
        <v>0</v>
      </c>
      <c r="F25" s="69">
        <f t="shared" si="2"/>
        <v>0</v>
      </c>
      <c r="G25" s="69">
        <f t="shared" si="2"/>
        <v>0</v>
      </c>
      <c r="H25" s="69">
        <f t="shared" si="2"/>
        <v>0</v>
      </c>
      <c r="I25" s="69">
        <f t="shared" si="2"/>
        <v>210252.49999999942</v>
      </c>
      <c r="J25" s="69">
        <f t="shared" si="2"/>
        <v>720765.12499999953</v>
      </c>
      <c r="K25" s="69">
        <f t="shared" si="2"/>
        <v>1256803.3812499999</v>
      </c>
      <c r="L25" s="69">
        <f t="shared" si="2"/>
        <v>1819643.5503125002</v>
      </c>
      <c r="M25" s="69">
        <f t="shared" si="2"/>
        <v>2410625.727828125</v>
      </c>
      <c r="N25" s="56"/>
      <c r="O25" s="56"/>
    </row>
    <row r="26" spans="1:15" x14ac:dyDescent="0.25">
      <c r="A26" s="56"/>
      <c r="B26" s="56"/>
      <c r="C26" s="68" t="s">
        <v>92</v>
      </c>
      <c r="D26" s="69">
        <f>(DATOS!F16-DATOS!F19)/DATOS!F18</f>
        <v>180000</v>
      </c>
      <c r="E26" s="69">
        <f>(DATOS!F16-DATOS!F19)/DATOS!F18</f>
        <v>180000</v>
      </c>
      <c r="F26" s="69">
        <f>(DATOS!F16-DATOS!F19)/DATOS!F18</f>
        <v>180000</v>
      </c>
      <c r="G26" s="69">
        <f>(DATOS!F16-DATOS!F19)/DATOS!F18</f>
        <v>180000</v>
      </c>
      <c r="H26" s="69">
        <f>(DATOS!F16-DATOS!F19)/DATOS!F18</f>
        <v>180000</v>
      </c>
      <c r="I26" s="69">
        <f>(DATOS!F16-DATOS!F19)/DATOS!F18</f>
        <v>180000</v>
      </c>
      <c r="J26" s="69">
        <f>(DATOS!F16-DATOS!F19)/DATOS!F18</f>
        <v>180000</v>
      </c>
      <c r="K26" s="69">
        <f>(DATOS!F16-DATOS!F19)/DATOS!F18</f>
        <v>180000</v>
      </c>
      <c r="L26" s="69">
        <f>(DATOS!F16-DATOS!F19)/DATOS!F18</f>
        <v>180000</v>
      </c>
      <c r="M26" s="69">
        <f>(DATOS!F16-DATOS!F19)/DATOS!F18</f>
        <v>180000</v>
      </c>
      <c r="N26" s="73"/>
      <c r="O26" s="56"/>
    </row>
    <row r="27" spans="1:15" x14ac:dyDescent="0.25">
      <c r="A27" s="56"/>
      <c r="B27" s="56"/>
      <c r="C27" s="68" t="s">
        <v>93</v>
      </c>
      <c r="D27" s="69">
        <f>DATOS!F13/DATOS!F14</f>
        <v>16666.666666666668</v>
      </c>
      <c r="E27" s="69">
        <f>DATOS!F13/DATOS!F14</f>
        <v>16666.666666666668</v>
      </c>
      <c r="F27" s="69">
        <f>DATOS!F13/DATOS!F14</f>
        <v>16666.666666666668</v>
      </c>
      <c r="G27" s="69">
        <f>DATOS!F13/DATOS!F14</f>
        <v>16666.666666666668</v>
      </c>
      <c r="H27" s="69">
        <f>DATOS!F13/DATOS!F14</f>
        <v>16666.666666666668</v>
      </c>
      <c r="I27" s="69">
        <f>DATOS!F13/DATOS!F14</f>
        <v>16666.666666666668</v>
      </c>
      <c r="J27" s="69">
        <f>DATOS!F13/DATOS!F14</f>
        <v>16666.666666666668</v>
      </c>
      <c r="K27" s="69">
        <f>DATOS!F13/DATOS!F14</f>
        <v>16666.666666666668</v>
      </c>
      <c r="L27" s="69">
        <f>DATOS!F13/DATOS!F14</f>
        <v>16666.666666666668</v>
      </c>
      <c r="M27" s="69">
        <f>DATOS!F13/DATOS!F14</f>
        <v>16666.666666666668</v>
      </c>
      <c r="N27" s="56"/>
      <c r="O27" s="56"/>
    </row>
    <row r="28" spans="1:15" x14ac:dyDescent="0.25">
      <c r="A28" s="56"/>
      <c r="B28" s="56"/>
      <c r="C28" s="68" t="s">
        <v>94</v>
      </c>
      <c r="D28" s="69">
        <f>D11*DATOS!I31</f>
        <v>4000000</v>
      </c>
      <c r="E28" s="69">
        <f>E11*DATOS!J31</f>
        <v>4410000</v>
      </c>
      <c r="F28" s="69">
        <f>F11*DATOS!K31</f>
        <v>4862025</v>
      </c>
      <c r="G28" s="69">
        <f>G11*DATOS!L31</f>
        <v>5360382.5625</v>
      </c>
      <c r="H28" s="69">
        <f>H11*DATOS!M31</f>
        <v>5909821.7751562502</v>
      </c>
      <c r="I28" s="69">
        <f>I11*DATOS!N31</f>
        <v>6515578.507109765</v>
      </c>
      <c r="J28" s="69">
        <f>J11*DATOS!O31</f>
        <v>7183425.3040885152</v>
      </c>
      <c r="K28" s="69">
        <f>K11*DATOS!P31</f>
        <v>7919726.397757587</v>
      </c>
      <c r="L28" s="69">
        <f>L11*DATOS!Q31</f>
        <v>8731498.3535277396</v>
      </c>
      <c r="M28" s="69">
        <f>M11*DATOS!R31</f>
        <v>9626476.9347643331</v>
      </c>
      <c r="N28" s="56"/>
      <c r="O28" s="56"/>
    </row>
    <row r="29" spans="1:15" x14ac:dyDescent="0.25">
      <c r="A29" s="56"/>
      <c r="B29" s="56"/>
      <c r="C29" s="68" t="s">
        <v>95</v>
      </c>
      <c r="D29" s="69">
        <f>D11*DATOS!I29</f>
        <v>2000000</v>
      </c>
      <c r="E29" s="69">
        <f>E11*DATOS!J29</f>
        <v>2205000</v>
      </c>
      <c r="F29" s="69">
        <f>F11*DATOS!K29</f>
        <v>2431012.5</v>
      </c>
      <c r="G29" s="69">
        <f>G11*DATOS!L29</f>
        <v>2680191.28125</v>
      </c>
      <c r="H29" s="69">
        <f>H11*DATOS!M29</f>
        <v>2954910.8875781251</v>
      </c>
      <c r="I29" s="69">
        <f>I11*DATOS!N29</f>
        <v>3257789.2535548825</v>
      </c>
      <c r="J29" s="69">
        <f>J11*DATOS!O29</f>
        <v>3591712.6520442576</v>
      </c>
      <c r="K29" s="69">
        <f>K11*DATOS!P29</f>
        <v>3959863.1988787935</v>
      </c>
      <c r="L29" s="69">
        <f>L11*DATOS!Q29</f>
        <v>4365749.1767638698</v>
      </c>
      <c r="M29" s="69">
        <f>M11*DATOS!R29</f>
        <v>4813238.4673821665</v>
      </c>
      <c r="N29" s="56"/>
      <c r="O29" s="56"/>
    </row>
    <row r="30" spans="1:15" x14ac:dyDescent="0.25">
      <c r="A30" s="56"/>
      <c r="B30" s="56"/>
      <c r="C30" s="68" t="s">
        <v>64</v>
      </c>
      <c r="D30" s="69">
        <f>(((D16-(D16-(D16/(1+DATOS!F24))))-(SUM(D21:D27)))-(SUM(D28:D29)))*DATOS!R16</f>
        <v>506252.87356321834</v>
      </c>
      <c r="E30" s="69">
        <f>(((E16-(E16-(E16/(1+DATOS!F24))))-(SUM(E21:E27)))-(SUM(E28:E29)))*DATOS!R16</f>
        <v>500230.45977011538</v>
      </c>
      <c r="F30" s="69">
        <f>(((F16-(F16-(F16/(1+DATOS!F24))))-(SUM(F21:F27)))-(SUM(F28:F29)))*DATOS!R16</f>
        <v>484821.14856321865</v>
      </c>
      <c r="G30" s="69">
        <f>(((G16-(G16-(G16/(1+DATOS!F24))))-(SUM(G21:G27)))-(SUM(G28:G29)))*DATOS!R16</f>
        <v>457882.55355761549</v>
      </c>
      <c r="H30" s="69">
        <f>(((H16-(H16-(H16/(1+DATOS!F24))))-(SUM(H21:H27)))-(SUM(H28:H29)))*DATOS!R16</f>
        <v>416894.1347843376</v>
      </c>
      <c r="I30" s="69">
        <f>(((I16/1.16)-SUM(I21:I27))-I28-I29)*DATOS!R15</f>
        <v>314059.61358919088</v>
      </c>
      <c r="J30" s="69">
        <f>(((J16/1.16)-SUM(J21:J27))-J28-J29)*DATOS!R15</f>
        <v>281482.12942284264</v>
      </c>
      <c r="K30" s="69">
        <f>(((K16/1.16)-SUM(K21:K27))-K28-K29)*DATOS!R15</f>
        <v>259675.82125845397</v>
      </c>
      <c r="L30" s="69">
        <f>(((L16/1.16)-SUM(L21:L27))-L28-L29)*DATOS!R15</f>
        <v>250632.34687123541</v>
      </c>
      <c r="M30" s="69">
        <f>(((M16/1.16)-SUM(M21:M27))-M28-M29)*DATOS!R15</f>
        <v>256606.45707639007</v>
      </c>
      <c r="N30" s="56"/>
      <c r="O30" s="56"/>
    </row>
    <row r="31" spans="1:15" x14ac:dyDescent="0.25">
      <c r="A31" s="56"/>
      <c r="B31" s="56"/>
      <c r="C31" s="71" t="s">
        <v>96</v>
      </c>
      <c r="D31" s="72">
        <f t="shared" ref="D31:M31" si="3">SUM(D21:D30)</f>
        <v>12852919.540229887</v>
      </c>
      <c r="E31" s="72">
        <f t="shared" si="3"/>
        <v>14277897.126436783</v>
      </c>
      <c r="F31" s="72">
        <f t="shared" si="3"/>
        <v>15865221.315229887</v>
      </c>
      <c r="G31" s="72">
        <f t="shared" si="3"/>
        <v>17633724.487974282</v>
      </c>
      <c r="H31" s="72">
        <f t="shared" si="3"/>
        <v>19604463.811801381</v>
      </c>
      <c r="I31" s="72">
        <f t="shared" si="3"/>
        <v>21734706.328440502</v>
      </c>
      <c r="J31" s="72">
        <f t="shared" si="3"/>
        <v>24113640.447743885</v>
      </c>
      <c r="K31" s="72">
        <f t="shared" si="3"/>
        <v>26703491.121974833</v>
      </c>
      <c r="L31" s="72">
        <f t="shared" si="3"/>
        <v>29523806.202798404</v>
      </c>
      <c r="M31" s="72">
        <f t="shared" si="3"/>
        <v>32595999.651066586</v>
      </c>
      <c r="N31" s="56"/>
      <c r="O31" s="56"/>
    </row>
    <row r="32" spans="1:15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1:15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spans="1:15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spans="1:15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</row>
    <row r="36" spans="1:15" x14ac:dyDescent="0.25">
      <c r="A36" s="56"/>
      <c r="B36" s="56"/>
      <c r="C36" s="186" t="s">
        <v>110</v>
      </c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56"/>
      <c r="O36" s="56"/>
    </row>
    <row r="37" spans="1:15" x14ac:dyDescent="0.25">
      <c r="A37" s="56"/>
      <c r="B37" s="56" t="s">
        <v>100</v>
      </c>
      <c r="C37" s="75"/>
      <c r="D37" s="76">
        <v>1</v>
      </c>
      <c r="E37" s="76">
        <v>2</v>
      </c>
      <c r="F37" s="76">
        <v>3</v>
      </c>
      <c r="G37" s="76">
        <v>4</v>
      </c>
      <c r="H37" s="76">
        <v>5</v>
      </c>
      <c r="I37" s="76">
        <v>6</v>
      </c>
      <c r="J37" s="76">
        <v>7</v>
      </c>
      <c r="K37" s="76">
        <v>8</v>
      </c>
      <c r="L37" s="76">
        <v>9</v>
      </c>
      <c r="M37" s="76">
        <v>10</v>
      </c>
      <c r="N37" s="56"/>
      <c r="O37" s="56"/>
    </row>
    <row r="38" spans="1:15" x14ac:dyDescent="0.25">
      <c r="A38" s="56"/>
      <c r="B38" s="56" t="s">
        <v>101</v>
      </c>
      <c r="C38" s="76" t="str">
        <f t="shared" ref="C38:M38" si="4">C16</f>
        <v>INGRESO POR VENTA</v>
      </c>
      <c r="D38" s="77">
        <f t="shared" si="4"/>
        <v>16000000</v>
      </c>
      <c r="E38" s="77">
        <f t="shared" si="4"/>
        <v>17640000</v>
      </c>
      <c r="F38" s="77">
        <f t="shared" si="4"/>
        <v>19448100</v>
      </c>
      <c r="G38" s="77">
        <f t="shared" si="4"/>
        <v>21441530.25</v>
      </c>
      <c r="H38" s="77">
        <f t="shared" si="4"/>
        <v>23639287.100625001</v>
      </c>
      <c r="I38" s="77">
        <f t="shared" si="4"/>
        <v>26062314.02843906</v>
      </c>
      <c r="J38" s="77">
        <f t="shared" si="4"/>
        <v>28733701.216354061</v>
      </c>
      <c r="K38" s="77">
        <f t="shared" si="4"/>
        <v>31678905.591030348</v>
      </c>
      <c r="L38" s="77">
        <f t="shared" si="4"/>
        <v>34925993.414110959</v>
      </c>
      <c r="M38" s="77">
        <f t="shared" si="4"/>
        <v>38505907.739057332</v>
      </c>
      <c r="N38" s="56"/>
      <c r="O38" s="56"/>
    </row>
    <row r="39" spans="1:15" x14ac:dyDescent="0.25">
      <c r="A39" s="56"/>
      <c r="B39" s="56" t="s">
        <v>100</v>
      </c>
      <c r="C39" s="75" t="s">
        <v>165</v>
      </c>
      <c r="D39" s="77">
        <f>D38-(D38/(1+DATOS!F24))</f>
        <v>2206896.5517241377</v>
      </c>
      <c r="E39" s="77">
        <f>E38-(E38/(1+DATOS!F24))</f>
        <v>2433103.4482758604</v>
      </c>
      <c r="F39" s="77">
        <f>F38-(F38/(1+DATOS!F24))</f>
        <v>2682496.5517241359</v>
      </c>
      <c r="G39" s="77">
        <f>G38-(G38/(1+DATOS!F24))</f>
        <v>2957452.4482758604</v>
      </c>
      <c r="H39" s="77">
        <f>H38-(H38/(1+DATOS!F24))</f>
        <v>3260591.3242241368</v>
      </c>
      <c r="I39" s="77">
        <f>I38-(I38/(1+DATOS!F24))</f>
        <v>3594801.9349571094</v>
      </c>
      <c r="J39" s="77">
        <f>J38-(J38/(1+DATOS!F24))</f>
        <v>3963269.1332902126</v>
      </c>
      <c r="K39" s="77">
        <f>K38-(K38/(1+DATOS!F24))</f>
        <v>4369504.2194524594</v>
      </c>
      <c r="L39" s="77">
        <f>L38-(L38/(1+DATOS!F24))</f>
        <v>4817378.401946336</v>
      </c>
      <c r="M39" s="77">
        <f>M38-(M38/(1+DATOS!F24))</f>
        <v>5311159.688145835</v>
      </c>
      <c r="N39" s="56"/>
      <c r="O39" s="56"/>
    </row>
    <row r="40" spans="1:15" x14ac:dyDescent="0.25">
      <c r="A40" s="56"/>
      <c r="B40" s="56" t="s">
        <v>100</v>
      </c>
      <c r="C40" s="78" t="s">
        <v>99</v>
      </c>
      <c r="D40" s="79">
        <f>D38-D39</f>
        <v>13793103.448275862</v>
      </c>
      <c r="E40" s="79">
        <f t="shared" ref="E40:M40" si="5">E38-E39</f>
        <v>15206896.55172414</v>
      </c>
      <c r="F40" s="79">
        <f t="shared" si="5"/>
        <v>16765603.448275864</v>
      </c>
      <c r="G40" s="79">
        <f t="shared" si="5"/>
        <v>18484077.80172414</v>
      </c>
      <c r="H40" s="79">
        <f t="shared" si="5"/>
        <v>20378695.776400864</v>
      </c>
      <c r="I40" s="79">
        <f t="shared" si="5"/>
        <v>22467512.09348195</v>
      </c>
      <c r="J40" s="79">
        <f t="shared" si="5"/>
        <v>24770432.083063848</v>
      </c>
      <c r="K40" s="79">
        <f t="shared" si="5"/>
        <v>27309401.371577889</v>
      </c>
      <c r="L40" s="79">
        <f t="shared" si="5"/>
        <v>30108615.012164623</v>
      </c>
      <c r="M40" s="79">
        <f t="shared" si="5"/>
        <v>33194748.050911497</v>
      </c>
      <c r="N40" s="56"/>
      <c r="O40" s="56"/>
    </row>
    <row r="41" spans="1:15" x14ac:dyDescent="0.25">
      <c r="A41" s="56"/>
      <c r="B41" s="56" t="s">
        <v>100</v>
      </c>
      <c r="C41" s="75" t="str">
        <f t="shared" ref="C41:M41" si="6">C21</f>
        <v>Costo de mano de obra</v>
      </c>
      <c r="D41" s="77">
        <f t="shared" si="6"/>
        <v>1000000</v>
      </c>
      <c r="E41" s="77">
        <f t="shared" si="6"/>
        <v>1134000</v>
      </c>
      <c r="F41" s="77">
        <f t="shared" si="6"/>
        <v>1285956</v>
      </c>
      <c r="G41" s="77">
        <f t="shared" si="6"/>
        <v>1458274.1040000001</v>
      </c>
      <c r="H41" s="77">
        <f t="shared" si="6"/>
        <v>1653682.8339359998</v>
      </c>
      <c r="I41" s="77">
        <f t="shared" si="6"/>
        <v>1836660.0959999999</v>
      </c>
      <c r="J41" s="77">
        <f t="shared" si="6"/>
        <v>1983592.90368</v>
      </c>
      <c r="K41" s="77">
        <f t="shared" si="6"/>
        <v>2142280.3359743999</v>
      </c>
      <c r="L41" s="77">
        <f t="shared" si="6"/>
        <v>2313662.7628523516</v>
      </c>
      <c r="M41" s="77">
        <f t="shared" si="6"/>
        <v>2498755.7838805397</v>
      </c>
      <c r="N41" s="56"/>
      <c r="O41" s="56"/>
    </row>
    <row r="42" spans="1:15" x14ac:dyDescent="0.25">
      <c r="A42" s="56"/>
      <c r="B42" s="56" t="s">
        <v>100</v>
      </c>
      <c r="C42" s="75" t="str">
        <f t="shared" ref="C42:M42" si="7">C22</f>
        <v>Costo de materia prima</v>
      </c>
      <c r="D42" s="77">
        <f t="shared" si="7"/>
        <v>4000000</v>
      </c>
      <c r="E42" s="77">
        <f t="shared" si="7"/>
        <v>4536000</v>
      </c>
      <c r="F42" s="77">
        <f t="shared" si="7"/>
        <v>5143824</v>
      </c>
      <c r="G42" s="77">
        <f t="shared" si="7"/>
        <v>5833096.4160000002</v>
      </c>
      <c r="H42" s="77">
        <f t="shared" si="7"/>
        <v>6614731.335744001</v>
      </c>
      <c r="I42" s="77">
        <f t="shared" si="7"/>
        <v>7346640.3839999996</v>
      </c>
      <c r="J42" s="77">
        <f t="shared" si="7"/>
        <v>7934371.61472</v>
      </c>
      <c r="K42" s="77">
        <f t="shared" si="7"/>
        <v>8569121.3438976016</v>
      </c>
      <c r="L42" s="77">
        <f t="shared" si="7"/>
        <v>9254651.0514094085</v>
      </c>
      <c r="M42" s="77">
        <f t="shared" si="7"/>
        <v>9995023.1355221607</v>
      </c>
      <c r="N42" s="56"/>
      <c r="O42" s="56"/>
    </row>
    <row r="43" spans="1:15" x14ac:dyDescent="0.25">
      <c r="A43" s="56"/>
      <c r="B43" s="56" t="s">
        <v>100</v>
      </c>
      <c r="C43" s="75" t="str">
        <f t="shared" ref="C43:M43" si="8">C23</f>
        <v>Costo de materiales</v>
      </c>
      <c r="D43" s="77">
        <f t="shared" si="8"/>
        <v>1000000</v>
      </c>
      <c r="E43" s="77">
        <f t="shared" si="8"/>
        <v>1134000</v>
      </c>
      <c r="F43" s="77">
        <f t="shared" si="8"/>
        <v>1285956</v>
      </c>
      <c r="G43" s="77">
        <f t="shared" si="8"/>
        <v>1458274.1040000001</v>
      </c>
      <c r="H43" s="77">
        <f t="shared" si="8"/>
        <v>1653682.8339359998</v>
      </c>
      <c r="I43" s="77">
        <f t="shared" si="8"/>
        <v>1836660.0959999999</v>
      </c>
      <c r="J43" s="77">
        <f t="shared" si="8"/>
        <v>1983592.90368</v>
      </c>
      <c r="K43" s="77">
        <f t="shared" si="8"/>
        <v>2142280.3359743999</v>
      </c>
      <c r="L43" s="77">
        <f t="shared" si="8"/>
        <v>2313662.7628523516</v>
      </c>
      <c r="M43" s="77">
        <f t="shared" si="8"/>
        <v>2498755.7838805397</v>
      </c>
      <c r="N43" s="56"/>
      <c r="O43" s="56"/>
    </row>
    <row r="44" spans="1:15" x14ac:dyDescent="0.25">
      <c r="A44" s="56"/>
      <c r="B44" s="56" t="s">
        <v>100</v>
      </c>
      <c r="C44" s="75" t="str">
        <f t="shared" ref="C44:M44" si="9">C24</f>
        <v>Costo de mantenimiento</v>
      </c>
      <c r="D44" s="77">
        <f t="shared" si="9"/>
        <v>150000</v>
      </c>
      <c r="E44" s="77">
        <f t="shared" si="9"/>
        <v>162000</v>
      </c>
      <c r="F44" s="77">
        <f t="shared" si="9"/>
        <v>174960</v>
      </c>
      <c r="G44" s="77">
        <f t="shared" si="9"/>
        <v>188956.79999999999</v>
      </c>
      <c r="H44" s="77">
        <f t="shared" si="9"/>
        <v>204073.34399999998</v>
      </c>
      <c r="I44" s="77">
        <f t="shared" si="9"/>
        <v>220399.21151999998</v>
      </c>
      <c r="J44" s="77">
        <f t="shared" si="9"/>
        <v>238031.14844159997</v>
      </c>
      <c r="K44" s="77">
        <f t="shared" si="9"/>
        <v>257073.64031692798</v>
      </c>
      <c r="L44" s="77">
        <f t="shared" si="9"/>
        <v>277639.5315422822</v>
      </c>
      <c r="M44" s="77">
        <f t="shared" si="9"/>
        <v>299850.69406566478</v>
      </c>
      <c r="N44" s="56"/>
      <c r="O44" s="56"/>
    </row>
    <row r="45" spans="1:15" x14ac:dyDescent="0.25">
      <c r="A45" s="56"/>
      <c r="B45" s="56" t="s">
        <v>100</v>
      </c>
      <c r="C45" s="75" t="s">
        <v>131</v>
      </c>
      <c r="D45" s="77">
        <f t="shared" ref="D45:M45" si="10">D25</f>
        <v>0</v>
      </c>
      <c r="E45" s="77">
        <f t="shared" si="10"/>
        <v>0</v>
      </c>
      <c r="F45" s="77">
        <f t="shared" si="10"/>
        <v>0</v>
      </c>
      <c r="G45" s="77">
        <f t="shared" si="10"/>
        <v>0</v>
      </c>
      <c r="H45" s="77">
        <f t="shared" si="10"/>
        <v>0</v>
      </c>
      <c r="I45" s="77">
        <f t="shared" si="10"/>
        <v>210252.49999999942</v>
      </c>
      <c r="J45" s="77">
        <f t="shared" si="10"/>
        <v>720765.12499999953</v>
      </c>
      <c r="K45" s="77">
        <f t="shared" si="10"/>
        <v>1256803.3812499999</v>
      </c>
      <c r="L45" s="77">
        <f t="shared" si="10"/>
        <v>1819643.5503125002</v>
      </c>
      <c r="M45" s="77">
        <f t="shared" si="10"/>
        <v>2410625.727828125</v>
      </c>
      <c r="N45" s="56"/>
      <c r="O45" s="56"/>
    </row>
    <row r="46" spans="1:15" x14ac:dyDescent="0.25">
      <c r="A46" s="56"/>
      <c r="B46" s="56"/>
      <c r="C46" s="75" t="str">
        <f>C26</f>
        <v>Depreciación de maquinaria</v>
      </c>
      <c r="D46" s="77">
        <f t="shared" ref="D46:M46" si="11">D26</f>
        <v>180000</v>
      </c>
      <c r="E46" s="77">
        <f t="shared" si="11"/>
        <v>180000</v>
      </c>
      <c r="F46" s="77">
        <f t="shared" si="11"/>
        <v>180000</v>
      </c>
      <c r="G46" s="77">
        <f t="shared" si="11"/>
        <v>180000</v>
      </c>
      <c r="H46" s="77">
        <f t="shared" si="11"/>
        <v>180000</v>
      </c>
      <c r="I46" s="77">
        <f t="shared" si="11"/>
        <v>180000</v>
      </c>
      <c r="J46" s="77">
        <f t="shared" si="11"/>
        <v>180000</v>
      </c>
      <c r="K46" s="77">
        <f t="shared" si="11"/>
        <v>180000</v>
      </c>
      <c r="L46" s="77">
        <f t="shared" si="11"/>
        <v>180000</v>
      </c>
      <c r="M46" s="77">
        <f t="shared" si="11"/>
        <v>180000</v>
      </c>
      <c r="N46" s="56"/>
      <c r="O46" s="56"/>
    </row>
    <row r="47" spans="1:15" x14ac:dyDescent="0.25">
      <c r="A47" s="56"/>
      <c r="B47" s="56" t="s">
        <v>101</v>
      </c>
      <c r="C47" s="75" t="str">
        <f>C27</f>
        <v>Depreciación de infraestructura</v>
      </c>
      <c r="D47" s="77">
        <f t="shared" ref="D47:M47" si="12">D27</f>
        <v>16666.666666666668</v>
      </c>
      <c r="E47" s="77">
        <f t="shared" si="12"/>
        <v>16666.666666666668</v>
      </c>
      <c r="F47" s="77">
        <f t="shared" si="12"/>
        <v>16666.666666666668</v>
      </c>
      <c r="G47" s="77">
        <f t="shared" si="12"/>
        <v>16666.666666666668</v>
      </c>
      <c r="H47" s="77">
        <f t="shared" si="12"/>
        <v>16666.666666666668</v>
      </c>
      <c r="I47" s="77">
        <f t="shared" si="12"/>
        <v>16666.666666666668</v>
      </c>
      <c r="J47" s="77">
        <f t="shared" si="12"/>
        <v>16666.666666666668</v>
      </c>
      <c r="K47" s="77">
        <f t="shared" si="12"/>
        <v>16666.666666666668</v>
      </c>
      <c r="L47" s="77">
        <f t="shared" si="12"/>
        <v>16666.666666666668</v>
      </c>
      <c r="M47" s="77">
        <f t="shared" si="12"/>
        <v>16666.666666666668</v>
      </c>
      <c r="N47" s="56"/>
      <c r="O47" s="56"/>
    </row>
    <row r="48" spans="1:15" x14ac:dyDescent="0.25">
      <c r="A48" s="56"/>
      <c r="B48" s="56" t="s">
        <v>100</v>
      </c>
      <c r="C48" s="76" t="s">
        <v>103</v>
      </c>
      <c r="D48" s="77">
        <f t="shared" ref="D48:M48" si="13">SUM(D41:D47)</f>
        <v>6346666.666666667</v>
      </c>
      <c r="E48" s="77">
        <f t="shared" si="13"/>
        <v>7162666.666666667</v>
      </c>
      <c r="F48" s="77">
        <f t="shared" si="13"/>
        <v>8087362.666666667</v>
      </c>
      <c r="G48" s="77">
        <f t="shared" si="13"/>
        <v>9135268.0906666666</v>
      </c>
      <c r="H48" s="77">
        <f t="shared" si="13"/>
        <v>10322837.014282668</v>
      </c>
      <c r="I48" s="77">
        <f t="shared" si="13"/>
        <v>11647278.954186667</v>
      </c>
      <c r="J48" s="77">
        <f t="shared" si="13"/>
        <v>13057020.362188267</v>
      </c>
      <c r="K48" s="77">
        <f t="shared" si="13"/>
        <v>14564225.704079995</v>
      </c>
      <c r="L48" s="77">
        <f t="shared" si="13"/>
        <v>16175926.325635562</v>
      </c>
      <c r="M48" s="77">
        <f t="shared" si="13"/>
        <v>17899677.791843697</v>
      </c>
      <c r="N48" s="56"/>
      <c r="O48" s="56"/>
    </row>
    <row r="49" spans="1:15" x14ac:dyDescent="0.25">
      <c r="A49" s="56"/>
      <c r="B49" s="56" t="s">
        <v>100</v>
      </c>
      <c r="C49" s="78" t="s">
        <v>102</v>
      </c>
      <c r="D49" s="79">
        <f t="shared" ref="D49:M49" si="14">D40-D48</f>
        <v>7446436.7816091953</v>
      </c>
      <c r="E49" s="79">
        <f t="shared" si="14"/>
        <v>8044229.8850574726</v>
      </c>
      <c r="F49" s="79">
        <f t="shared" si="14"/>
        <v>8678240.7816091962</v>
      </c>
      <c r="G49" s="79">
        <f t="shared" si="14"/>
        <v>9348809.711057473</v>
      </c>
      <c r="H49" s="79">
        <f t="shared" si="14"/>
        <v>10055858.762118196</v>
      </c>
      <c r="I49" s="79">
        <f t="shared" si="14"/>
        <v>10820233.139295284</v>
      </c>
      <c r="J49" s="79">
        <f t="shared" si="14"/>
        <v>11713411.720875582</v>
      </c>
      <c r="K49" s="79">
        <f t="shared" si="14"/>
        <v>12745175.667497894</v>
      </c>
      <c r="L49" s="79">
        <f t="shared" si="14"/>
        <v>13932688.686529061</v>
      </c>
      <c r="M49" s="79">
        <f t="shared" si="14"/>
        <v>15295070.2590678</v>
      </c>
      <c r="N49" s="56"/>
      <c r="O49" s="56"/>
    </row>
    <row r="50" spans="1:15" x14ac:dyDescent="0.25">
      <c r="A50" s="56"/>
      <c r="B50" s="56"/>
      <c r="C50" s="75" t="str">
        <f t="shared" ref="C50:M50" si="15">C28</f>
        <v>Gastos de venta</v>
      </c>
      <c r="D50" s="77">
        <f t="shared" si="15"/>
        <v>4000000</v>
      </c>
      <c r="E50" s="77">
        <f t="shared" si="15"/>
        <v>4410000</v>
      </c>
      <c r="F50" s="77">
        <f t="shared" si="15"/>
        <v>4862025</v>
      </c>
      <c r="G50" s="77">
        <f t="shared" si="15"/>
        <v>5360382.5625</v>
      </c>
      <c r="H50" s="77">
        <f t="shared" si="15"/>
        <v>5909821.7751562502</v>
      </c>
      <c r="I50" s="77">
        <f t="shared" si="15"/>
        <v>6515578.507109765</v>
      </c>
      <c r="J50" s="77">
        <f t="shared" si="15"/>
        <v>7183425.3040885152</v>
      </c>
      <c r="K50" s="77">
        <f t="shared" si="15"/>
        <v>7919726.397757587</v>
      </c>
      <c r="L50" s="77">
        <f t="shared" si="15"/>
        <v>8731498.3535277396</v>
      </c>
      <c r="M50" s="77">
        <f t="shared" si="15"/>
        <v>9626476.9347643331</v>
      </c>
      <c r="N50" s="56"/>
      <c r="O50" s="56"/>
    </row>
    <row r="51" spans="1:15" x14ac:dyDescent="0.25">
      <c r="A51" s="56"/>
      <c r="B51" s="56"/>
      <c r="C51" s="75" t="str">
        <f t="shared" ref="C51:M51" si="16">C29</f>
        <v>Gastos administrativos</v>
      </c>
      <c r="D51" s="77">
        <f t="shared" si="16"/>
        <v>2000000</v>
      </c>
      <c r="E51" s="77">
        <f t="shared" si="16"/>
        <v>2205000</v>
      </c>
      <c r="F51" s="77">
        <f t="shared" si="16"/>
        <v>2431012.5</v>
      </c>
      <c r="G51" s="77">
        <f t="shared" si="16"/>
        <v>2680191.28125</v>
      </c>
      <c r="H51" s="77">
        <f t="shared" si="16"/>
        <v>2954910.8875781251</v>
      </c>
      <c r="I51" s="77">
        <f t="shared" si="16"/>
        <v>3257789.2535548825</v>
      </c>
      <c r="J51" s="77">
        <f t="shared" si="16"/>
        <v>3591712.6520442576</v>
      </c>
      <c r="K51" s="77">
        <f t="shared" si="16"/>
        <v>3959863.1988787935</v>
      </c>
      <c r="L51" s="77">
        <f t="shared" si="16"/>
        <v>4365749.1767638698</v>
      </c>
      <c r="M51" s="77">
        <f t="shared" si="16"/>
        <v>4813238.4673821665</v>
      </c>
      <c r="N51" s="56"/>
      <c r="O51" s="56"/>
    </row>
    <row r="52" spans="1:15" x14ac:dyDescent="0.25">
      <c r="A52" s="56"/>
      <c r="B52" s="56" t="s">
        <v>100</v>
      </c>
      <c r="C52" s="76" t="s">
        <v>104</v>
      </c>
      <c r="D52" s="77">
        <f t="shared" ref="D52:M52" si="17">SUM(D50:D51)</f>
        <v>6000000</v>
      </c>
      <c r="E52" s="77">
        <f t="shared" si="17"/>
        <v>6615000</v>
      </c>
      <c r="F52" s="77">
        <f t="shared" si="17"/>
        <v>7293037.5</v>
      </c>
      <c r="G52" s="77">
        <f t="shared" si="17"/>
        <v>8040573.84375</v>
      </c>
      <c r="H52" s="77">
        <f t="shared" si="17"/>
        <v>8864732.6627343744</v>
      </c>
      <c r="I52" s="77">
        <f t="shared" si="17"/>
        <v>9773367.7606646474</v>
      </c>
      <c r="J52" s="77">
        <f t="shared" si="17"/>
        <v>10775137.956132773</v>
      </c>
      <c r="K52" s="77">
        <f t="shared" si="17"/>
        <v>11879589.596636381</v>
      </c>
      <c r="L52" s="77">
        <f t="shared" si="17"/>
        <v>13097247.530291609</v>
      </c>
      <c r="M52" s="77">
        <f t="shared" si="17"/>
        <v>14439715.4021465</v>
      </c>
      <c r="N52" s="56"/>
      <c r="O52" s="56"/>
    </row>
    <row r="53" spans="1:15" x14ac:dyDescent="0.25">
      <c r="A53" s="56"/>
      <c r="B53" s="56" t="s">
        <v>101</v>
      </c>
      <c r="C53" s="78" t="s">
        <v>105</v>
      </c>
      <c r="D53" s="79">
        <f t="shared" ref="D53:M53" si="18">D49-D52</f>
        <v>1446436.7816091953</v>
      </c>
      <c r="E53" s="79">
        <f t="shared" si="18"/>
        <v>1429229.8850574726</v>
      </c>
      <c r="F53" s="79">
        <f t="shared" si="18"/>
        <v>1385203.2816091962</v>
      </c>
      <c r="G53" s="79">
        <f t="shared" si="18"/>
        <v>1308235.867307473</v>
      </c>
      <c r="H53" s="79">
        <f t="shared" si="18"/>
        <v>1191126.0993838217</v>
      </c>
      <c r="I53" s="79">
        <f t="shared" si="18"/>
        <v>1046865.3786306363</v>
      </c>
      <c r="J53" s="79">
        <f t="shared" si="18"/>
        <v>938273.76474280842</v>
      </c>
      <c r="K53" s="79">
        <f t="shared" si="18"/>
        <v>865586.0708615128</v>
      </c>
      <c r="L53" s="79">
        <f t="shared" si="18"/>
        <v>835441.15623745136</v>
      </c>
      <c r="M53" s="79">
        <f t="shared" si="18"/>
        <v>855354.85692130029</v>
      </c>
      <c r="N53" s="56"/>
      <c r="O53" s="56"/>
    </row>
    <row r="54" spans="1:15" x14ac:dyDescent="0.25">
      <c r="A54" s="56"/>
      <c r="B54" s="56"/>
      <c r="C54" s="75" t="str">
        <f t="shared" ref="C54:M54" si="19">C30</f>
        <v>Impuestos</v>
      </c>
      <c r="D54" s="77">
        <f t="shared" si="19"/>
        <v>506252.87356321834</v>
      </c>
      <c r="E54" s="77">
        <f t="shared" si="19"/>
        <v>500230.45977011538</v>
      </c>
      <c r="F54" s="77">
        <f t="shared" si="19"/>
        <v>484821.14856321865</v>
      </c>
      <c r="G54" s="77">
        <f t="shared" si="19"/>
        <v>457882.55355761549</v>
      </c>
      <c r="H54" s="77">
        <f t="shared" si="19"/>
        <v>416894.1347843376</v>
      </c>
      <c r="I54" s="77">
        <f t="shared" si="19"/>
        <v>314059.61358919088</v>
      </c>
      <c r="J54" s="77">
        <f t="shared" si="19"/>
        <v>281482.12942284264</v>
      </c>
      <c r="K54" s="77">
        <f t="shared" si="19"/>
        <v>259675.82125845397</v>
      </c>
      <c r="L54" s="77">
        <f t="shared" si="19"/>
        <v>250632.34687123541</v>
      </c>
      <c r="M54" s="77">
        <f t="shared" si="19"/>
        <v>256606.45707639007</v>
      </c>
      <c r="N54" s="56"/>
      <c r="O54" s="56"/>
    </row>
    <row r="55" spans="1:15" x14ac:dyDescent="0.25">
      <c r="A55" s="56"/>
      <c r="B55" s="56"/>
      <c r="C55" s="78" t="s">
        <v>106</v>
      </c>
      <c r="D55" s="79">
        <f>D53-D54</f>
        <v>940183.90804597689</v>
      </c>
      <c r="E55" s="79">
        <f>E53-E54</f>
        <v>928999.4252873573</v>
      </c>
      <c r="F55" s="79">
        <f t="shared" ref="F55:M55" si="20">F53-F54</f>
        <v>900382.13304597756</v>
      </c>
      <c r="G55" s="79">
        <f t="shared" si="20"/>
        <v>850353.31374985748</v>
      </c>
      <c r="H55" s="79">
        <f t="shared" si="20"/>
        <v>774231.96459948411</v>
      </c>
      <c r="I55" s="79">
        <f>I53-I54</f>
        <v>732805.76504144538</v>
      </c>
      <c r="J55" s="79">
        <f t="shared" si="20"/>
        <v>656791.63531996578</v>
      </c>
      <c r="K55" s="79">
        <f t="shared" si="20"/>
        <v>605910.24960305879</v>
      </c>
      <c r="L55" s="79">
        <f t="shared" si="20"/>
        <v>584808.80936621595</v>
      </c>
      <c r="M55" s="79">
        <f t="shared" si="20"/>
        <v>598748.39984491025</v>
      </c>
      <c r="N55" s="56"/>
      <c r="O55" s="56"/>
    </row>
    <row r="56" spans="1:15" x14ac:dyDescent="0.25">
      <c r="A56" s="56"/>
      <c r="B56" s="56"/>
      <c r="C56" s="56"/>
      <c r="D56" s="56"/>
      <c r="E56" s="56"/>
      <c r="F56" s="56"/>
      <c r="G56" s="56"/>
      <c r="H56" s="56"/>
      <c r="I56" s="73"/>
      <c r="J56" s="73"/>
      <c r="K56" s="56"/>
      <c r="L56" s="56"/>
      <c r="M56" s="56"/>
      <c r="N56" s="56"/>
      <c r="O56" s="56"/>
    </row>
    <row r="57" spans="1:15" x14ac:dyDescent="0.25">
      <c r="A57" s="56"/>
      <c r="B57" s="56"/>
      <c r="C57" s="74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56"/>
      <c r="O57" s="56"/>
    </row>
    <row r="58" spans="1:15" x14ac:dyDescent="0.25">
      <c r="A58" s="56"/>
      <c r="B58" s="56"/>
      <c r="C58" s="56"/>
      <c r="D58" s="73"/>
      <c r="E58" s="73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 spans="1:15" x14ac:dyDescent="0.25">
      <c r="A59" s="56"/>
      <c r="B59" s="56"/>
      <c r="C59" s="56"/>
      <c r="D59" s="56"/>
      <c r="E59" s="73"/>
      <c r="F59" s="56"/>
      <c r="G59" s="56"/>
      <c r="H59" s="56"/>
      <c r="I59" s="56"/>
      <c r="J59" s="56"/>
      <c r="K59" s="56"/>
      <c r="L59" s="56"/>
      <c r="M59" s="56"/>
      <c r="N59" s="56"/>
      <c r="O59" s="56"/>
    </row>
    <row r="60" spans="1:15" x14ac:dyDescent="0.25">
      <c r="A60" s="56"/>
      <c r="B60" s="56"/>
      <c r="C60" s="187" t="s">
        <v>107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56"/>
      <c r="O60" s="56"/>
    </row>
    <row r="61" spans="1:15" x14ac:dyDescent="0.25">
      <c r="A61" s="56"/>
      <c r="B61" s="58"/>
      <c r="C61" s="80"/>
      <c r="D61" s="81">
        <v>1</v>
      </c>
      <c r="E61" s="81">
        <v>2</v>
      </c>
      <c r="F61" s="81">
        <v>3</v>
      </c>
      <c r="G61" s="81">
        <v>4</v>
      </c>
      <c r="H61" s="81">
        <v>5</v>
      </c>
      <c r="I61" s="81">
        <v>6</v>
      </c>
      <c r="J61" s="81">
        <v>7</v>
      </c>
      <c r="K61" s="81">
        <v>8</v>
      </c>
      <c r="L61" s="81">
        <v>9</v>
      </c>
      <c r="M61" s="81">
        <v>10</v>
      </c>
      <c r="N61" s="56"/>
      <c r="O61" s="56"/>
    </row>
    <row r="62" spans="1:15" x14ac:dyDescent="0.25">
      <c r="A62" s="56"/>
      <c r="B62" s="58"/>
      <c r="C62" s="81" t="s">
        <v>210</v>
      </c>
      <c r="D62" s="82">
        <f>D55</f>
        <v>940183.90804597689</v>
      </c>
      <c r="E62" s="82">
        <f t="shared" ref="E62:M62" si="21">E55</f>
        <v>928999.4252873573</v>
      </c>
      <c r="F62" s="82">
        <f t="shared" si="21"/>
        <v>900382.13304597756</v>
      </c>
      <c r="G62" s="82">
        <f t="shared" si="21"/>
        <v>850353.31374985748</v>
      </c>
      <c r="H62" s="82">
        <f t="shared" si="21"/>
        <v>774231.96459948411</v>
      </c>
      <c r="I62" s="82">
        <f t="shared" si="21"/>
        <v>732805.76504144538</v>
      </c>
      <c r="J62" s="82">
        <f t="shared" si="21"/>
        <v>656791.63531996578</v>
      </c>
      <c r="K62" s="82">
        <f t="shared" si="21"/>
        <v>605910.24960305879</v>
      </c>
      <c r="L62" s="82">
        <f t="shared" si="21"/>
        <v>584808.80936621595</v>
      </c>
      <c r="M62" s="82">
        <f t="shared" si="21"/>
        <v>598748.39984491025</v>
      </c>
      <c r="N62" s="56"/>
      <c r="O62" s="56"/>
    </row>
    <row r="63" spans="1:15" x14ac:dyDescent="0.25">
      <c r="A63" s="56"/>
      <c r="B63" s="58"/>
      <c r="C63" s="81" t="s">
        <v>209</v>
      </c>
      <c r="D63" s="83">
        <f>SUM(D46:D47)</f>
        <v>196666.66666666666</v>
      </c>
      <c r="E63" s="83">
        <f t="shared" ref="E63:M63" si="22">SUM(E46:E47)</f>
        <v>196666.66666666666</v>
      </c>
      <c r="F63" s="83">
        <f t="shared" si="22"/>
        <v>196666.66666666666</v>
      </c>
      <c r="G63" s="83">
        <f t="shared" si="22"/>
        <v>196666.66666666666</v>
      </c>
      <c r="H63" s="83">
        <f t="shared" si="22"/>
        <v>196666.66666666666</v>
      </c>
      <c r="I63" s="83">
        <f t="shared" si="22"/>
        <v>196666.66666666666</v>
      </c>
      <c r="J63" s="83">
        <f t="shared" si="22"/>
        <v>196666.66666666666</v>
      </c>
      <c r="K63" s="83">
        <f t="shared" si="22"/>
        <v>196666.66666666666</v>
      </c>
      <c r="L63" s="83">
        <f t="shared" si="22"/>
        <v>196666.66666666666</v>
      </c>
      <c r="M63" s="83">
        <f t="shared" si="22"/>
        <v>196666.66666666666</v>
      </c>
      <c r="N63" s="56"/>
      <c r="O63" s="56"/>
    </row>
    <row r="64" spans="1:15" x14ac:dyDescent="0.25">
      <c r="A64" s="56"/>
      <c r="B64" s="58"/>
      <c r="C64" s="81" t="s">
        <v>211</v>
      </c>
      <c r="D64" s="83"/>
      <c r="E64" s="83"/>
      <c r="F64" s="83"/>
      <c r="G64" s="83"/>
      <c r="H64" s="83"/>
      <c r="I64" s="84">
        <v>900000</v>
      </c>
      <c r="J64" s="83"/>
      <c r="K64" s="83"/>
      <c r="L64" s="83"/>
      <c r="M64" s="83"/>
      <c r="N64" s="56"/>
      <c r="O64" s="56"/>
    </row>
    <row r="65" spans="1:15" x14ac:dyDescent="0.25">
      <c r="A65" s="56"/>
      <c r="B65" s="56"/>
      <c r="C65" s="85" t="s">
        <v>107</v>
      </c>
      <c r="D65" s="86">
        <f>SUM(D62:D64)</f>
        <v>1136850.5747126436</v>
      </c>
      <c r="E65" s="86">
        <f>SUM(E62:E64)</f>
        <v>1125666.091954024</v>
      </c>
      <c r="F65" s="86">
        <f>SUM(F62:F64)</f>
        <v>1097048.7997126442</v>
      </c>
      <c r="G65" s="86">
        <f>SUM(G62:G64)</f>
        <v>1047019.9804165241</v>
      </c>
      <c r="H65" s="86">
        <f>SUM(H62:H64)</f>
        <v>970898.63126615074</v>
      </c>
      <c r="I65" s="86">
        <f>SUM(I62:I63)-I64</f>
        <v>29472.43170811201</v>
      </c>
      <c r="J65" s="86">
        <f>SUM(J62:J64)</f>
        <v>853458.3019866324</v>
      </c>
      <c r="K65" s="86">
        <f>SUM(K62:K64)</f>
        <v>802576.91626972542</v>
      </c>
      <c r="L65" s="86">
        <f>SUM(L62:L64)</f>
        <v>781475.47603288258</v>
      </c>
      <c r="M65" s="86">
        <f>SUM(M62:M64)</f>
        <v>795415.06651157688</v>
      </c>
      <c r="N65" s="56"/>
      <c r="O65" s="56"/>
    </row>
    <row r="66" spans="1:15" x14ac:dyDescent="0.25">
      <c r="A66" s="56"/>
      <c r="B66" s="56"/>
      <c r="C66" s="56"/>
      <c r="D66" s="56"/>
      <c r="E66" s="56"/>
      <c r="F66" s="56"/>
      <c r="G66" s="56"/>
      <c r="H66" s="56"/>
      <c r="I66" s="73"/>
      <c r="J66" s="56"/>
      <c r="K66" s="56"/>
      <c r="L66" s="56"/>
      <c r="M66" s="56"/>
      <c r="N66" s="56"/>
      <c r="O66" s="56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</row>
    <row r="68" spans="1:15" x14ac:dyDescent="0.25">
      <c r="A68" s="56"/>
      <c r="B68" s="56"/>
      <c r="C68" s="199" t="s">
        <v>132</v>
      </c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56"/>
      <c r="O68" s="56"/>
    </row>
    <row r="69" spans="1:15" x14ac:dyDescent="0.25">
      <c r="A69" s="56"/>
      <c r="B69" s="56"/>
      <c r="C69" s="87"/>
      <c r="D69" s="87">
        <v>1</v>
      </c>
      <c r="E69" s="87">
        <v>2</v>
      </c>
      <c r="F69" s="87">
        <v>3</v>
      </c>
      <c r="G69" s="87">
        <v>4</v>
      </c>
      <c r="H69" s="87">
        <v>5</v>
      </c>
      <c r="I69" s="87">
        <v>6</v>
      </c>
      <c r="J69" s="87">
        <v>7</v>
      </c>
      <c r="K69" s="87">
        <v>8</v>
      </c>
      <c r="L69" s="87">
        <v>9</v>
      </c>
      <c r="M69" s="87">
        <v>10</v>
      </c>
      <c r="N69" s="56"/>
      <c r="O69" s="56"/>
    </row>
    <row r="70" spans="1:15" x14ac:dyDescent="0.25">
      <c r="A70" s="56"/>
      <c r="B70" s="56"/>
      <c r="C70" s="88" t="s">
        <v>133</v>
      </c>
      <c r="D70" s="89"/>
      <c r="E70" s="89">
        <f>SUM(D65:E65)</f>
        <v>2262516.6666666679</v>
      </c>
      <c r="F70" s="89">
        <f>SUM(D65:F65)</f>
        <v>3359565.4663793119</v>
      </c>
      <c r="G70" s="89">
        <f>SUM(D65:G65)</f>
        <v>4406585.4467958361</v>
      </c>
      <c r="H70" s="89">
        <f>SUM(D65:H65)</f>
        <v>5377484.0780619867</v>
      </c>
      <c r="I70" s="89">
        <f>SUM(D65:I65)</f>
        <v>5406956.5097700991</v>
      </c>
      <c r="J70" s="89">
        <f>SUM(D65:J65)</f>
        <v>6260414.8117567319</v>
      </c>
      <c r="K70" s="89">
        <f>SUM(D65:K65)</f>
        <v>7062991.7280264571</v>
      </c>
      <c r="L70" s="89">
        <f>SUM(D65:L65)</f>
        <v>7844467.2040593401</v>
      </c>
      <c r="M70" s="89">
        <f>SUM(D65:M65)</f>
        <v>8639882.2705709171</v>
      </c>
      <c r="N70" s="56"/>
      <c r="O70" s="56"/>
    </row>
    <row r="71" spans="1:15" x14ac:dyDescent="0.25">
      <c r="A71" s="56"/>
      <c r="B71" s="56"/>
      <c r="C71" s="90" t="str">
        <f>D6</f>
        <v>Io=</v>
      </c>
      <c r="D71" s="91">
        <f>F6</f>
        <v>1800000</v>
      </c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</row>
    <row r="72" spans="1:15" x14ac:dyDescent="0.25">
      <c r="A72" s="56"/>
      <c r="B72" s="56"/>
      <c r="C72" s="92" t="s">
        <v>134</v>
      </c>
      <c r="D72" s="93">
        <v>0.45</v>
      </c>
      <c r="E72" s="94"/>
      <c r="F72" s="56"/>
      <c r="G72" s="56"/>
      <c r="H72" s="56"/>
      <c r="I72" s="56"/>
      <c r="J72" s="56"/>
      <c r="K72" s="56"/>
      <c r="L72" s="56"/>
      <c r="M72" s="56"/>
      <c r="N72" s="56"/>
      <c r="O72" s="56"/>
    </row>
    <row r="73" spans="1:15" ht="30" customHeight="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</row>
    <row r="74" spans="1:15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 spans="1:15" x14ac:dyDescent="0.25">
      <c r="A75" s="56"/>
      <c r="B75" s="56"/>
      <c r="C75" s="202" t="s">
        <v>135</v>
      </c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56"/>
      <c r="O75" s="56"/>
    </row>
    <row r="76" spans="1:15" x14ac:dyDescent="0.25">
      <c r="A76" s="56"/>
      <c r="B76" s="56"/>
      <c r="C76" s="95"/>
      <c r="D76" s="95">
        <v>1</v>
      </c>
      <c r="E76" s="95">
        <v>2</v>
      </c>
      <c r="F76" s="95">
        <v>3</v>
      </c>
      <c r="G76" s="95">
        <v>4</v>
      </c>
      <c r="H76" s="95">
        <v>5</v>
      </c>
      <c r="I76" s="95">
        <v>6</v>
      </c>
      <c r="J76" s="95">
        <v>7</v>
      </c>
      <c r="K76" s="95">
        <v>8</v>
      </c>
      <c r="L76" s="95">
        <v>9</v>
      </c>
      <c r="M76" s="95">
        <v>10</v>
      </c>
      <c r="N76" s="56"/>
      <c r="O76" s="56"/>
    </row>
    <row r="77" spans="1:15" x14ac:dyDescent="0.25">
      <c r="A77" s="56"/>
      <c r="B77" s="56"/>
      <c r="C77" s="95" t="s">
        <v>2</v>
      </c>
      <c r="D77" s="96">
        <f t="shared" ref="D77:M77" si="23">D65</f>
        <v>1136850.5747126436</v>
      </c>
      <c r="E77" s="96">
        <f t="shared" si="23"/>
        <v>1125666.091954024</v>
      </c>
      <c r="F77" s="96">
        <f t="shared" si="23"/>
        <v>1097048.7997126442</v>
      </c>
      <c r="G77" s="96">
        <f t="shared" si="23"/>
        <v>1047019.9804165241</v>
      </c>
      <c r="H77" s="96">
        <f t="shared" si="23"/>
        <v>970898.63126615074</v>
      </c>
      <c r="I77" s="96">
        <f t="shared" si="23"/>
        <v>29472.43170811201</v>
      </c>
      <c r="J77" s="96">
        <f t="shared" si="23"/>
        <v>853458.3019866324</v>
      </c>
      <c r="K77" s="96">
        <f t="shared" si="23"/>
        <v>802576.91626972542</v>
      </c>
      <c r="L77" s="96">
        <f t="shared" si="23"/>
        <v>781475.47603288258</v>
      </c>
      <c r="M77" s="96">
        <f t="shared" si="23"/>
        <v>795415.06651157688</v>
      </c>
      <c r="N77" s="56"/>
      <c r="O77" s="56"/>
    </row>
    <row r="78" spans="1:15" x14ac:dyDescent="0.25">
      <c r="A78" s="56"/>
      <c r="B78" s="56"/>
      <c r="C78" s="95" t="s">
        <v>136</v>
      </c>
      <c r="D78" s="96">
        <f t="shared" ref="D78:M78" si="24">D70</f>
        <v>0</v>
      </c>
      <c r="E78" s="96">
        <f t="shared" si="24"/>
        <v>2262516.6666666679</v>
      </c>
      <c r="F78" s="96">
        <f t="shared" si="24"/>
        <v>3359565.4663793119</v>
      </c>
      <c r="G78" s="96">
        <f t="shared" si="24"/>
        <v>4406585.4467958361</v>
      </c>
      <c r="H78" s="96">
        <f t="shared" si="24"/>
        <v>5377484.0780619867</v>
      </c>
      <c r="I78" s="96">
        <f t="shared" si="24"/>
        <v>5406956.5097700991</v>
      </c>
      <c r="J78" s="96">
        <f t="shared" si="24"/>
        <v>6260414.8117567319</v>
      </c>
      <c r="K78" s="96">
        <f t="shared" si="24"/>
        <v>7062991.7280264571</v>
      </c>
      <c r="L78" s="96">
        <f t="shared" si="24"/>
        <v>7844467.2040593401</v>
      </c>
      <c r="M78" s="96">
        <f t="shared" si="24"/>
        <v>8639882.2705709171</v>
      </c>
      <c r="N78" s="56"/>
      <c r="O78" s="56"/>
    </row>
    <row r="79" spans="1:15" x14ac:dyDescent="0.25">
      <c r="A79" s="56"/>
      <c r="B79" s="56"/>
      <c r="C79" s="97" t="s">
        <v>137</v>
      </c>
      <c r="D79" s="95"/>
      <c r="E79" s="98">
        <f>D76+(F6-D77)/E78</f>
        <v>1.2931025592241778</v>
      </c>
      <c r="F79" s="95"/>
      <c r="G79" s="95"/>
      <c r="H79" s="95"/>
      <c r="I79" s="95"/>
      <c r="J79" s="95"/>
      <c r="K79" s="95"/>
      <c r="L79" s="95"/>
      <c r="M79" s="95"/>
      <c r="N79" s="56"/>
      <c r="O79" s="56"/>
    </row>
    <row r="80" spans="1:15" ht="44.25" customHeight="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</row>
    <row r="81" spans="1:15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</row>
    <row r="82" spans="1:15" ht="60" customHeight="1" x14ac:dyDescent="0.25">
      <c r="A82" s="56"/>
      <c r="B82" s="56"/>
      <c r="C82" s="56"/>
      <c r="D82" s="200" t="s">
        <v>138</v>
      </c>
      <c r="E82" s="201"/>
      <c r="F82" s="201"/>
      <c r="G82" s="56"/>
      <c r="H82" s="56"/>
      <c r="I82" s="56"/>
      <c r="J82" s="56"/>
      <c r="K82" s="56"/>
      <c r="L82" s="56"/>
      <c r="M82" s="56"/>
      <c r="N82" s="56"/>
      <c r="O82" s="56"/>
    </row>
    <row r="83" spans="1:15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 spans="1:15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spans="1:15" x14ac:dyDescent="0.25">
      <c r="A85" s="56"/>
      <c r="B85" s="56"/>
      <c r="C85" s="203" t="s">
        <v>147</v>
      </c>
      <c r="D85" s="204"/>
      <c r="E85" s="204"/>
      <c r="F85" s="204"/>
      <c r="G85" s="204"/>
      <c r="H85" s="204"/>
      <c r="I85" s="204"/>
      <c r="J85" s="204"/>
      <c r="K85" s="204"/>
      <c r="L85" s="204"/>
      <c r="M85" s="205"/>
      <c r="N85" s="56"/>
      <c r="O85" s="56"/>
    </row>
    <row r="86" spans="1:15" ht="15.75" x14ac:dyDescent="0.3">
      <c r="A86" s="56"/>
      <c r="B86" s="56"/>
      <c r="C86" s="99"/>
      <c r="D86" s="100">
        <v>1</v>
      </c>
      <c r="E86" s="100">
        <v>2</v>
      </c>
      <c r="F86" s="100">
        <v>3</v>
      </c>
      <c r="G86" s="100">
        <v>4</v>
      </c>
      <c r="H86" s="100">
        <v>5</v>
      </c>
      <c r="I86" s="100">
        <v>6</v>
      </c>
      <c r="J86" s="100">
        <v>7</v>
      </c>
      <c r="K86" s="100">
        <v>8</v>
      </c>
      <c r="L86" s="100">
        <v>9</v>
      </c>
      <c r="M86" s="100">
        <v>10</v>
      </c>
      <c r="N86" s="56"/>
      <c r="O86" s="56"/>
    </row>
    <row r="87" spans="1:15" ht="15.75" x14ac:dyDescent="0.3">
      <c r="A87" s="56"/>
      <c r="B87" s="56"/>
      <c r="C87" s="101" t="s">
        <v>2</v>
      </c>
      <c r="D87" s="102">
        <f t="shared" ref="D87:M87" si="25">D65</f>
        <v>1136850.5747126436</v>
      </c>
      <c r="E87" s="102">
        <f t="shared" si="25"/>
        <v>1125666.091954024</v>
      </c>
      <c r="F87" s="102">
        <f t="shared" si="25"/>
        <v>1097048.7997126442</v>
      </c>
      <c r="G87" s="102">
        <f t="shared" si="25"/>
        <v>1047019.9804165241</v>
      </c>
      <c r="H87" s="102">
        <f t="shared" si="25"/>
        <v>970898.63126615074</v>
      </c>
      <c r="I87" s="102">
        <f t="shared" si="25"/>
        <v>29472.43170811201</v>
      </c>
      <c r="J87" s="102">
        <f t="shared" si="25"/>
        <v>853458.3019866324</v>
      </c>
      <c r="K87" s="102">
        <f t="shared" si="25"/>
        <v>802576.91626972542</v>
      </c>
      <c r="L87" s="102">
        <f t="shared" si="25"/>
        <v>781475.47603288258</v>
      </c>
      <c r="M87" s="102">
        <f t="shared" si="25"/>
        <v>795415.06651157688</v>
      </c>
      <c r="N87" s="56"/>
      <c r="O87" s="56"/>
    </row>
    <row r="88" spans="1:15" ht="15.75" x14ac:dyDescent="0.3">
      <c r="A88" s="56"/>
      <c r="B88" s="56"/>
      <c r="C88" s="101" t="s">
        <v>140</v>
      </c>
      <c r="D88" s="102">
        <f>D87/POWER(1.45,D86)</f>
        <v>784034.8791121681</v>
      </c>
      <c r="E88" s="101">
        <f t="shared" ref="E88:M88" si="26">E87/POWER(1.45,E86)</f>
        <v>535394.09843235393</v>
      </c>
      <c r="F88" s="101">
        <f t="shared" si="26"/>
        <v>359850.35867403966</v>
      </c>
      <c r="G88" s="101">
        <f t="shared" si="26"/>
        <v>236855.22001388963</v>
      </c>
      <c r="H88" s="101">
        <f t="shared" si="26"/>
        <v>151472.52940591885</v>
      </c>
      <c r="I88" s="101">
        <f t="shared" si="26"/>
        <v>3171.0855353621359</v>
      </c>
      <c r="J88" s="101">
        <f t="shared" si="26"/>
        <v>63329.533903551746</v>
      </c>
      <c r="K88" s="101">
        <f t="shared" si="26"/>
        <v>41071.696916109155</v>
      </c>
      <c r="L88" s="101">
        <f t="shared" si="26"/>
        <v>27580.576110172377</v>
      </c>
      <c r="M88" s="101">
        <f t="shared" si="26"/>
        <v>19360.376138972973</v>
      </c>
      <c r="N88" s="56"/>
      <c r="O88" s="56"/>
    </row>
    <row r="89" spans="1:15" ht="15.75" x14ac:dyDescent="0.3">
      <c r="A89" s="56"/>
      <c r="B89" s="56"/>
      <c r="C89" s="101" t="s">
        <v>133</v>
      </c>
      <c r="D89" s="101">
        <f>D88</f>
        <v>784034.8791121681</v>
      </c>
      <c r="E89" s="101">
        <f>D89+E88</f>
        <v>1319428.9775445219</v>
      </c>
      <c r="F89" s="101">
        <f t="shared" ref="F89:M89" si="27">E89+F88</f>
        <v>1679279.3362185615</v>
      </c>
      <c r="G89" s="101">
        <f t="shared" si="27"/>
        <v>1916134.5562324512</v>
      </c>
      <c r="H89" s="101">
        <f t="shared" si="27"/>
        <v>2067607.0856383701</v>
      </c>
      <c r="I89" s="101">
        <f t="shared" si="27"/>
        <v>2070778.1711737323</v>
      </c>
      <c r="J89" s="101">
        <f t="shared" si="27"/>
        <v>2134107.705077284</v>
      </c>
      <c r="K89" s="101">
        <f t="shared" si="27"/>
        <v>2175179.401993393</v>
      </c>
      <c r="L89" s="101">
        <f t="shared" si="27"/>
        <v>2202759.9781035655</v>
      </c>
      <c r="M89" s="101">
        <f t="shared" si="27"/>
        <v>2222120.3542425386</v>
      </c>
      <c r="N89" s="56"/>
      <c r="O89" s="56"/>
    </row>
    <row r="90" spans="1:15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 spans="1:15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 spans="1:15" ht="15.75" x14ac:dyDescent="0.3">
      <c r="A92" s="56"/>
      <c r="B92" s="56"/>
      <c r="C92" s="103" t="s">
        <v>182</v>
      </c>
      <c r="D92" s="104">
        <f>D86+(F6-D89)/E88</f>
        <v>2.8976023902067669</v>
      </c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spans="1:15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spans="1:15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 spans="1:15" x14ac:dyDescent="0.25">
      <c r="A95" s="56"/>
      <c r="B95" s="56"/>
      <c r="C95" s="206" t="s">
        <v>139</v>
      </c>
      <c r="D95" s="206"/>
      <c r="E95" s="206"/>
      <c r="F95" s="206"/>
      <c r="G95" s="56"/>
      <c r="H95" s="56"/>
      <c r="I95" s="56"/>
      <c r="J95" s="56"/>
      <c r="K95" s="56"/>
      <c r="L95" s="56"/>
      <c r="M95" s="56"/>
      <c r="N95" s="56"/>
      <c r="O95" s="56"/>
    </row>
    <row r="96" spans="1:15" x14ac:dyDescent="0.25">
      <c r="A96" s="56"/>
      <c r="B96" s="56"/>
      <c r="C96" s="206"/>
      <c r="D96" s="206"/>
      <c r="E96" s="206"/>
      <c r="F96" s="206"/>
      <c r="G96" s="56"/>
      <c r="H96" s="56"/>
      <c r="I96" s="56"/>
      <c r="J96" s="56"/>
      <c r="K96" s="56"/>
      <c r="L96" s="56"/>
      <c r="M96" s="56"/>
      <c r="N96" s="56"/>
      <c r="O96" s="56"/>
    </row>
    <row r="97" spans="1:15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1:15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spans="1:15" x14ac:dyDescent="0.25">
      <c r="A99" s="56"/>
      <c r="B99" s="56"/>
      <c r="C99" s="197" t="s">
        <v>149</v>
      </c>
      <c r="D99" s="197"/>
      <c r="E99" s="197"/>
      <c r="F99" s="197"/>
      <c r="G99" s="197"/>
      <c r="H99" s="197"/>
      <c r="I99" s="197"/>
      <c r="J99" s="197"/>
      <c r="K99" s="197"/>
      <c r="L99" s="197"/>
      <c r="M99" s="197"/>
      <c r="N99" s="56"/>
      <c r="O99" s="56"/>
    </row>
    <row r="100" spans="1:15" x14ac:dyDescent="0.25">
      <c r="A100" s="56"/>
      <c r="B100" s="56"/>
      <c r="C100" s="66"/>
      <c r="D100" s="66">
        <v>1</v>
      </c>
      <c r="E100" s="66">
        <v>2</v>
      </c>
      <c r="F100" s="66">
        <v>3</v>
      </c>
      <c r="G100" s="66">
        <v>4</v>
      </c>
      <c r="H100" s="66">
        <v>5</v>
      </c>
      <c r="I100" s="66">
        <v>6</v>
      </c>
      <c r="J100" s="66">
        <v>7</v>
      </c>
      <c r="K100" s="66">
        <v>8</v>
      </c>
      <c r="L100" s="66">
        <v>9</v>
      </c>
      <c r="M100" s="66">
        <v>10</v>
      </c>
      <c r="N100" s="56"/>
      <c r="O100" s="56"/>
    </row>
    <row r="101" spans="1:15" x14ac:dyDescent="0.25">
      <c r="A101" s="56"/>
      <c r="B101" s="56"/>
      <c r="C101" s="66" t="s">
        <v>2</v>
      </c>
      <c r="D101" s="64">
        <f t="shared" ref="D101:M101" si="28">D87</f>
        <v>1136850.5747126436</v>
      </c>
      <c r="E101" s="64">
        <f t="shared" si="28"/>
        <v>1125666.091954024</v>
      </c>
      <c r="F101" s="64">
        <f t="shared" si="28"/>
        <v>1097048.7997126442</v>
      </c>
      <c r="G101" s="64">
        <f t="shared" si="28"/>
        <v>1047019.9804165241</v>
      </c>
      <c r="H101" s="64">
        <f t="shared" si="28"/>
        <v>970898.63126615074</v>
      </c>
      <c r="I101" s="64">
        <f t="shared" si="28"/>
        <v>29472.43170811201</v>
      </c>
      <c r="J101" s="64">
        <f t="shared" si="28"/>
        <v>853458.3019866324</v>
      </c>
      <c r="K101" s="64">
        <f t="shared" si="28"/>
        <v>802576.91626972542</v>
      </c>
      <c r="L101" s="64">
        <f t="shared" si="28"/>
        <v>781475.47603288258</v>
      </c>
      <c r="M101" s="64">
        <f t="shared" si="28"/>
        <v>795415.06651157688</v>
      </c>
      <c r="N101" s="56"/>
      <c r="O101" s="56"/>
    </row>
    <row r="102" spans="1:15" x14ac:dyDescent="0.25">
      <c r="A102" s="56"/>
      <c r="B102" s="56"/>
      <c r="C102" s="66" t="s">
        <v>150</v>
      </c>
      <c r="D102" s="64">
        <f>D101/(1+$D103)^D100</f>
        <v>784034.8791121681</v>
      </c>
      <c r="E102" s="64">
        <f t="shared" ref="E102:M102" si="29">E101/(1+$D103)^E100</f>
        <v>535394.09843235393</v>
      </c>
      <c r="F102" s="64">
        <f t="shared" si="29"/>
        <v>359850.35867403966</v>
      </c>
      <c r="G102" s="64">
        <f t="shared" si="29"/>
        <v>236855.22001388963</v>
      </c>
      <c r="H102" s="64">
        <f t="shared" si="29"/>
        <v>151472.52940591885</v>
      </c>
      <c r="I102" s="64">
        <f t="shared" si="29"/>
        <v>3171.0855353621359</v>
      </c>
      <c r="J102" s="64">
        <f t="shared" si="29"/>
        <v>63329.533903551746</v>
      </c>
      <c r="K102" s="64">
        <f t="shared" si="29"/>
        <v>41071.696916109155</v>
      </c>
      <c r="L102" s="64">
        <f t="shared" si="29"/>
        <v>27580.576110172377</v>
      </c>
      <c r="M102" s="64">
        <f t="shared" si="29"/>
        <v>19360.376138972973</v>
      </c>
      <c r="N102" s="56"/>
      <c r="O102" s="56"/>
    </row>
    <row r="103" spans="1:15" x14ac:dyDescent="0.25">
      <c r="A103" s="56"/>
      <c r="B103" s="56"/>
      <c r="C103" s="66" t="s">
        <v>151</v>
      </c>
      <c r="D103" s="111">
        <v>0.45</v>
      </c>
      <c r="E103" s="105"/>
      <c r="F103" s="105"/>
      <c r="G103" s="105"/>
      <c r="H103" s="105"/>
      <c r="I103" s="105"/>
      <c r="J103" s="105"/>
      <c r="K103" s="105"/>
      <c r="L103" s="105"/>
      <c r="M103" s="105"/>
      <c r="N103" s="56"/>
      <c r="O103" s="56"/>
    </row>
    <row r="104" spans="1:15" x14ac:dyDescent="0.25">
      <c r="A104" s="56"/>
      <c r="B104" s="56"/>
      <c r="C104" s="66" t="s">
        <v>152</v>
      </c>
      <c r="D104" s="64">
        <f>SUM(D102:M102)</f>
        <v>2222120.3542425386</v>
      </c>
      <c r="E104" s="56"/>
      <c r="F104" s="56"/>
      <c r="G104" s="110" t="s">
        <v>153</v>
      </c>
      <c r="H104" s="56"/>
      <c r="I104" s="194" t="s">
        <v>183</v>
      </c>
      <c r="J104" s="194"/>
      <c r="K104" s="194"/>
      <c r="L104" s="56"/>
      <c r="M104" s="56"/>
      <c r="N104" s="56"/>
      <c r="O104" s="56"/>
    </row>
    <row r="105" spans="1:15" x14ac:dyDescent="0.25">
      <c r="A105" s="56"/>
      <c r="B105" s="56"/>
      <c r="C105" s="112" t="s">
        <v>149</v>
      </c>
      <c r="D105" s="113">
        <f>D104/F6</f>
        <v>1.2345113079125214</v>
      </c>
      <c r="E105" s="56"/>
      <c r="F105" s="56"/>
      <c r="G105" s="61" t="str">
        <f>IF(D105&gt;1,"Aceptado",IF(D105=1,"indiferente,""Rechazado"))</f>
        <v>Aceptado</v>
      </c>
      <c r="H105" s="56"/>
      <c r="I105" s="56"/>
      <c r="J105" s="56"/>
      <c r="K105" s="56"/>
      <c r="L105" s="56"/>
      <c r="M105" s="56"/>
      <c r="N105" s="56"/>
      <c r="O105" s="56"/>
    </row>
    <row r="106" spans="1:15" x14ac:dyDescent="0.25">
      <c r="A106" s="56"/>
      <c r="B106" s="56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6"/>
      <c r="O106" s="56"/>
    </row>
    <row r="107" spans="1:15" x14ac:dyDescent="0.25">
      <c r="A107" s="56"/>
      <c r="B107" s="56"/>
      <c r="C107" s="196" t="s">
        <v>141</v>
      </c>
      <c r="D107" s="196"/>
      <c r="E107" s="56"/>
      <c r="F107" s="106" t="s">
        <v>148</v>
      </c>
      <c r="G107" s="106"/>
      <c r="H107" s="56"/>
      <c r="I107" s="56"/>
      <c r="J107" s="56"/>
      <c r="K107" s="56"/>
      <c r="L107" s="56"/>
      <c r="M107" s="56"/>
      <c r="N107" s="56"/>
      <c r="O107" s="56"/>
    </row>
    <row r="108" spans="1:15" x14ac:dyDescent="0.25">
      <c r="A108" s="56"/>
      <c r="B108" s="56"/>
      <c r="C108" s="114" t="s">
        <v>142</v>
      </c>
      <c r="D108" s="69">
        <f>M70</f>
        <v>8639882.2705709171</v>
      </c>
      <c r="E108" s="56"/>
      <c r="F108" s="106" t="s">
        <v>16</v>
      </c>
      <c r="G108" s="107" t="str">
        <f>IF(D111&gt;D112,"ACEPTADO","")</f>
        <v>ACEPTADO</v>
      </c>
      <c r="H108" s="56"/>
      <c r="I108" s="56"/>
      <c r="J108" s="56"/>
      <c r="K108" s="56"/>
      <c r="L108" s="56"/>
      <c r="M108" s="56"/>
      <c r="N108" s="56"/>
      <c r="O108" s="56"/>
    </row>
    <row r="109" spans="1:15" x14ac:dyDescent="0.25">
      <c r="A109" s="56"/>
      <c r="B109" s="56"/>
      <c r="C109" s="114" t="s">
        <v>143</v>
      </c>
      <c r="D109" s="114">
        <v>10</v>
      </c>
      <c r="E109" s="56"/>
      <c r="F109" s="106" t="s">
        <v>18</v>
      </c>
      <c r="G109" s="108" t="str">
        <f>IF(D111&lt;D112,"RECHAZADO","")</f>
        <v/>
      </c>
      <c r="H109" s="56"/>
      <c r="I109" s="56"/>
      <c r="J109" s="56"/>
      <c r="K109" s="56"/>
      <c r="L109" s="56"/>
      <c r="M109" s="56"/>
      <c r="N109" s="56"/>
      <c r="O109" s="56"/>
    </row>
    <row r="110" spans="1:15" x14ac:dyDescent="0.25">
      <c r="A110" s="56"/>
      <c r="B110" s="56"/>
      <c r="C110" s="114" t="s">
        <v>145</v>
      </c>
      <c r="D110" s="115" t="s">
        <v>146</v>
      </c>
      <c r="E110" s="56"/>
      <c r="F110" s="106" t="s">
        <v>20</v>
      </c>
      <c r="G110" s="109" t="str">
        <f>IF(D111=D112,"INDIFERENTE","")</f>
        <v/>
      </c>
      <c r="H110" s="56"/>
      <c r="I110" s="56"/>
      <c r="J110" s="56"/>
      <c r="K110" s="56"/>
      <c r="L110" s="56"/>
      <c r="M110" s="56"/>
      <c r="N110" s="56"/>
      <c r="O110" s="56"/>
    </row>
    <row r="111" spans="1:15" x14ac:dyDescent="0.25">
      <c r="A111" s="56"/>
      <c r="B111" s="56"/>
      <c r="C111" s="116" t="s">
        <v>144</v>
      </c>
      <c r="D111" s="117">
        <f>(D108/D109)/F6</f>
        <v>0.47999345947616201</v>
      </c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 spans="1:15" x14ac:dyDescent="0.25">
      <c r="A112" s="56"/>
      <c r="B112" s="56"/>
      <c r="C112" s="118" t="s">
        <v>158</v>
      </c>
      <c r="D112" s="119">
        <v>0.45</v>
      </c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 spans="1:15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 spans="1:15" ht="15.75" x14ac:dyDescent="0.25">
      <c r="A114" s="56"/>
      <c r="B114" s="56"/>
      <c r="C114" s="198" t="s">
        <v>154</v>
      </c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56"/>
      <c r="O114" s="56"/>
    </row>
    <row r="115" spans="1:15" ht="15.75" x14ac:dyDescent="0.25">
      <c r="A115" s="56"/>
      <c r="B115" s="56"/>
      <c r="C115" s="120"/>
      <c r="D115" s="120">
        <v>1</v>
      </c>
      <c r="E115" s="120">
        <v>2</v>
      </c>
      <c r="F115" s="120">
        <v>3</v>
      </c>
      <c r="G115" s="120">
        <v>4</v>
      </c>
      <c r="H115" s="120">
        <v>5</v>
      </c>
      <c r="I115" s="120">
        <v>6</v>
      </c>
      <c r="J115" s="120">
        <v>7</v>
      </c>
      <c r="K115" s="120">
        <v>8</v>
      </c>
      <c r="L115" s="120">
        <v>9</v>
      </c>
      <c r="M115" s="120">
        <v>10</v>
      </c>
      <c r="N115" s="56"/>
      <c r="O115" s="56"/>
    </row>
    <row r="116" spans="1:15" ht="15.75" x14ac:dyDescent="0.25">
      <c r="A116" s="56"/>
      <c r="B116" s="56"/>
      <c r="C116" s="120" t="s">
        <v>2</v>
      </c>
      <c r="D116" s="121">
        <f>D101</f>
        <v>1136850.5747126436</v>
      </c>
      <c r="E116" s="121">
        <f t="shared" ref="E116:M116" si="30">E101</f>
        <v>1125666.091954024</v>
      </c>
      <c r="F116" s="121">
        <f t="shared" si="30"/>
        <v>1097048.7997126442</v>
      </c>
      <c r="G116" s="121">
        <f t="shared" si="30"/>
        <v>1047019.9804165241</v>
      </c>
      <c r="H116" s="121">
        <f t="shared" si="30"/>
        <v>970898.63126615074</v>
      </c>
      <c r="I116" s="121">
        <f t="shared" si="30"/>
        <v>29472.43170811201</v>
      </c>
      <c r="J116" s="121">
        <f t="shared" si="30"/>
        <v>853458.3019866324</v>
      </c>
      <c r="K116" s="121">
        <f t="shared" si="30"/>
        <v>802576.91626972542</v>
      </c>
      <c r="L116" s="121">
        <f t="shared" si="30"/>
        <v>781475.47603288258</v>
      </c>
      <c r="M116" s="121">
        <f t="shared" si="30"/>
        <v>795415.06651157688</v>
      </c>
      <c r="N116" s="56"/>
      <c r="O116" s="56"/>
    </row>
    <row r="117" spans="1:15" ht="15.75" x14ac:dyDescent="0.25">
      <c r="A117" s="56"/>
      <c r="B117" s="56"/>
      <c r="C117" s="120" t="s">
        <v>155</v>
      </c>
      <c r="D117" s="120">
        <f>($D119+1)^D115</f>
        <v>1.45</v>
      </c>
      <c r="E117" s="120">
        <f>($D119+1)^E115</f>
        <v>2.1025</v>
      </c>
      <c r="F117" s="120">
        <f>($D119+1)^F115</f>
        <v>3.0486249999999999</v>
      </c>
      <c r="G117" s="120">
        <f t="shared" ref="G117:M117" si="31">($D119+1)^G115</f>
        <v>4.4205062499999999</v>
      </c>
      <c r="H117" s="120">
        <f t="shared" si="31"/>
        <v>6.4097340624999992</v>
      </c>
      <c r="I117" s="120">
        <f t="shared" si="31"/>
        <v>9.2941143906249994</v>
      </c>
      <c r="J117" s="120">
        <f t="shared" si="31"/>
        <v>13.476465866406249</v>
      </c>
      <c r="K117" s="120">
        <f t="shared" si="31"/>
        <v>19.540875506289062</v>
      </c>
      <c r="L117" s="120">
        <f t="shared" si="31"/>
        <v>28.33426948411914</v>
      </c>
      <c r="M117" s="120">
        <f t="shared" si="31"/>
        <v>41.084690751972751</v>
      </c>
      <c r="N117" s="56"/>
      <c r="O117" s="56"/>
    </row>
    <row r="118" spans="1:15" ht="15.75" x14ac:dyDescent="0.25">
      <c r="A118" s="56"/>
      <c r="B118" s="56"/>
      <c r="C118" s="120" t="s">
        <v>156</v>
      </c>
      <c r="D118" s="121">
        <f>D116/D117</f>
        <v>784034.8791121681</v>
      </c>
      <c r="E118" s="120">
        <f t="shared" ref="E118:M118" si="32">E116/E117</f>
        <v>535394.09843235393</v>
      </c>
      <c r="F118" s="120">
        <f t="shared" si="32"/>
        <v>359850.35867403966</v>
      </c>
      <c r="G118" s="120">
        <f t="shared" si="32"/>
        <v>236855.22001388963</v>
      </c>
      <c r="H118" s="120">
        <f t="shared" si="32"/>
        <v>151472.52940591885</v>
      </c>
      <c r="I118" s="120">
        <f t="shared" si="32"/>
        <v>3171.0855353621359</v>
      </c>
      <c r="J118" s="120">
        <f t="shared" si="32"/>
        <v>63329.533903551746</v>
      </c>
      <c r="K118" s="120">
        <f t="shared" si="32"/>
        <v>41071.696916109155</v>
      </c>
      <c r="L118" s="120">
        <f t="shared" si="32"/>
        <v>27580.576110172377</v>
      </c>
      <c r="M118" s="120">
        <f t="shared" si="32"/>
        <v>19360.376138972973</v>
      </c>
      <c r="N118" s="56"/>
      <c r="O118" s="56"/>
    </row>
    <row r="119" spans="1:15" ht="15.75" x14ac:dyDescent="0.3">
      <c r="A119" s="56"/>
      <c r="B119" s="56"/>
      <c r="C119" s="122" t="s">
        <v>158</v>
      </c>
      <c r="D119" s="209">
        <v>0.45</v>
      </c>
      <c r="E119" s="209"/>
      <c r="F119" s="209"/>
      <c r="G119" s="209"/>
      <c r="H119" s="209"/>
      <c r="I119" s="209"/>
      <c r="J119" s="209"/>
      <c r="K119" s="209"/>
      <c r="L119" s="209"/>
      <c r="M119" s="209"/>
      <c r="N119" s="56"/>
      <c r="O119" s="56"/>
    </row>
    <row r="120" spans="1:15" ht="15.75" x14ac:dyDescent="0.25">
      <c r="A120" s="56"/>
      <c r="B120" s="56"/>
      <c r="C120" s="123" t="s">
        <v>157</v>
      </c>
      <c r="D120" s="210">
        <f>SUM(D118:M118)-D71</f>
        <v>422120.35424253857</v>
      </c>
      <c r="E120" s="211"/>
      <c r="F120" s="211"/>
      <c r="G120" s="211"/>
      <c r="H120" s="211"/>
      <c r="I120" s="211"/>
      <c r="J120" s="211"/>
      <c r="K120" s="211"/>
      <c r="L120" s="211"/>
      <c r="M120" s="212"/>
      <c r="N120" s="56"/>
      <c r="O120" s="56"/>
    </row>
    <row r="121" spans="1:15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 spans="1:15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</row>
    <row r="123" spans="1:15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 spans="1:15" x14ac:dyDescent="0.25">
      <c r="A124" s="56"/>
      <c r="B124" s="56"/>
      <c r="C124" s="213" t="s">
        <v>159</v>
      </c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56"/>
      <c r="O124" s="56"/>
    </row>
    <row r="125" spans="1:15" x14ac:dyDescent="0.25">
      <c r="A125" s="56"/>
      <c r="B125" s="56"/>
      <c r="C125" s="150"/>
      <c r="D125" s="150">
        <v>1</v>
      </c>
      <c r="E125" s="150">
        <v>2</v>
      </c>
      <c r="F125" s="150">
        <v>3</v>
      </c>
      <c r="G125" s="150">
        <v>4</v>
      </c>
      <c r="H125" s="150">
        <v>5</v>
      </c>
      <c r="I125" s="150">
        <v>6</v>
      </c>
      <c r="J125" s="150">
        <v>7</v>
      </c>
      <c r="K125" s="150">
        <v>8</v>
      </c>
      <c r="L125" s="150">
        <v>9</v>
      </c>
      <c r="M125" s="150">
        <v>10</v>
      </c>
      <c r="N125" s="56"/>
      <c r="O125" s="56"/>
    </row>
    <row r="126" spans="1:15" x14ac:dyDescent="0.25">
      <c r="A126" s="56"/>
      <c r="B126" s="56"/>
      <c r="C126" s="150" t="s">
        <v>2</v>
      </c>
      <c r="D126" s="151">
        <f>D116</f>
        <v>1136850.5747126436</v>
      </c>
      <c r="E126" s="151">
        <f t="shared" ref="E126:M126" si="33">E116</f>
        <v>1125666.091954024</v>
      </c>
      <c r="F126" s="151">
        <f t="shared" si="33"/>
        <v>1097048.7997126442</v>
      </c>
      <c r="G126" s="151">
        <f t="shared" si="33"/>
        <v>1047019.9804165241</v>
      </c>
      <c r="H126" s="151">
        <f t="shared" si="33"/>
        <v>970898.63126615074</v>
      </c>
      <c r="I126" s="151">
        <f t="shared" si="33"/>
        <v>29472.43170811201</v>
      </c>
      <c r="J126" s="151">
        <f t="shared" si="33"/>
        <v>853458.3019866324</v>
      </c>
      <c r="K126" s="151">
        <f t="shared" si="33"/>
        <v>802576.91626972542</v>
      </c>
      <c r="L126" s="151">
        <f t="shared" si="33"/>
        <v>781475.47603288258</v>
      </c>
      <c r="M126" s="151">
        <f t="shared" si="33"/>
        <v>795415.06651157688</v>
      </c>
      <c r="N126" s="56"/>
      <c r="O126" s="56"/>
    </row>
    <row r="127" spans="1:15" ht="15.75" x14ac:dyDescent="0.25">
      <c r="A127" s="56"/>
      <c r="B127" s="56"/>
      <c r="C127" s="152" t="s">
        <v>186</v>
      </c>
      <c r="D127" s="153">
        <f>(1+$D131)^D125</f>
        <v>1.5840000000000001</v>
      </c>
      <c r="E127" s="150">
        <f t="shared" ref="E127:M127" si="34">(1+$D131)^E125</f>
        <v>2.5090560000000002</v>
      </c>
      <c r="F127" s="150">
        <f t="shared" si="34"/>
        <v>3.9743447040000004</v>
      </c>
      <c r="G127" s="150">
        <f t="shared" si="34"/>
        <v>6.2953620111360005</v>
      </c>
      <c r="H127" s="150">
        <f t="shared" si="34"/>
        <v>9.9718534256394253</v>
      </c>
      <c r="I127" s="150">
        <f t="shared" si="34"/>
        <v>15.795415826212849</v>
      </c>
      <c r="J127" s="150">
        <f t="shared" si="34"/>
        <v>25.019938668721156</v>
      </c>
      <c r="K127" s="150">
        <f t="shared" si="34"/>
        <v>39.631582851254308</v>
      </c>
      <c r="L127" s="150">
        <f t="shared" si="34"/>
        <v>62.776427236386823</v>
      </c>
      <c r="M127" s="150">
        <f t="shared" si="34"/>
        <v>99.43786074243674</v>
      </c>
      <c r="N127" s="56"/>
      <c r="O127" s="56"/>
    </row>
    <row r="128" spans="1:15" ht="15.75" x14ac:dyDescent="0.25">
      <c r="A128" s="56"/>
      <c r="B128" s="56"/>
      <c r="C128" s="152" t="s">
        <v>187</v>
      </c>
      <c r="D128" s="154">
        <f>D126/D127</f>
        <v>717708.69615697197</v>
      </c>
      <c r="E128" s="151">
        <f>E126/E127</f>
        <v>448641.27861395839</v>
      </c>
      <c r="F128" s="151">
        <f t="shared" ref="F128:M128" si="35">F126/F127</f>
        <v>276032.62460060738</v>
      </c>
      <c r="G128" s="151">
        <f t="shared" si="35"/>
        <v>166316.08771098914</v>
      </c>
      <c r="H128" s="151">
        <f t="shared" si="35"/>
        <v>97363.909177585389</v>
      </c>
      <c r="I128" s="151">
        <f t="shared" si="35"/>
        <v>1865.8851423969379</v>
      </c>
      <c r="J128" s="151">
        <f t="shared" si="35"/>
        <v>34111.126861137716</v>
      </c>
      <c r="K128" s="151">
        <f t="shared" si="35"/>
        <v>20250.942771626505</v>
      </c>
      <c r="L128" s="151">
        <f t="shared" si="35"/>
        <v>12448.549725364419</v>
      </c>
      <c r="M128" s="151">
        <f t="shared" si="35"/>
        <v>7999.1168411381605</v>
      </c>
      <c r="N128" s="56"/>
      <c r="O128" s="56"/>
    </row>
    <row r="129" spans="1:15" ht="15.75" x14ac:dyDescent="0.25">
      <c r="A129" s="56"/>
      <c r="B129" s="56"/>
      <c r="C129" s="152" t="s">
        <v>188</v>
      </c>
      <c r="D129" s="153">
        <f>(1+$D132)^D125</f>
        <v>1.58311</v>
      </c>
      <c r="E129" s="153">
        <f t="shared" ref="E129:M129" si="36">(1+$D132)^E125</f>
        <v>2.5062372720999999</v>
      </c>
      <c r="F129" s="153">
        <f t="shared" si="36"/>
        <v>3.9676492878342309</v>
      </c>
      <c r="G129" s="153">
        <f t="shared" si="36"/>
        <v>6.2812252640632487</v>
      </c>
      <c r="H129" s="153">
        <f t="shared" si="36"/>
        <v>9.9438705277911694</v>
      </c>
      <c r="I129" s="153">
        <f t="shared" si="36"/>
        <v>15.742240871251479</v>
      </c>
      <c r="J129" s="153">
        <f t="shared" si="36"/>
        <v>24.921698945686927</v>
      </c>
      <c r="K129" s="153">
        <f t="shared" si="36"/>
        <v>39.45379081790643</v>
      </c>
      <c r="L129" s="153">
        <f t="shared" si="36"/>
        <v>62.459690781735851</v>
      </c>
      <c r="M129" s="153">
        <f t="shared" si="36"/>
        <v>98.880561073473842</v>
      </c>
      <c r="N129" s="56"/>
      <c r="O129" s="56"/>
    </row>
    <row r="130" spans="1:15" ht="15.75" x14ac:dyDescent="0.25">
      <c r="A130" s="56"/>
      <c r="B130" s="56"/>
      <c r="C130" s="152" t="s">
        <v>189</v>
      </c>
      <c r="D130" s="154">
        <f>D126/D129</f>
        <v>718112.18090508156</v>
      </c>
      <c r="E130" s="154">
        <f t="shared" ref="E130:M130" si="37">E126/E129</f>
        <v>449145.85880802013</v>
      </c>
      <c r="F130" s="154">
        <f t="shared" si="37"/>
        <v>276498.43021066912</v>
      </c>
      <c r="G130" s="154">
        <f t="shared" si="37"/>
        <v>166690.40456275875</v>
      </c>
      <c r="H130" s="154">
        <f t="shared" si="37"/>
        <v>97637.899503284891</v>
      </c>
      <c r="I130" s="154">
        <f t="shared" si="37"/>
        <v>1872.1878256820883</v>
      </c>
      <c r="J130" s="154">
        <f t="shared" si="37"/>
        <v>34245.590713803889</v>
      </c>
      <c r="K130" s="154">
        <f t="shared" si="37"/>
        <v>20342.200321736113</v>
      </c>
      <c r="L130" s="154">
        <f t="shared" si="37"/>
        <v>12511.676991225158</v>
      </c>
      <c r="M130" s="154">
        <f t="shared" si="37"/>
        <v>8044.2005777105023</v>
      </c>
      <c r="N130" s="56"/>
      <c r="O130" s="56"/>
    </row>
    <row r="131" spans="1:15" x14ac:dyDescent="0.25">
      <c r="A131" s="56"/>
      <c r="B131" s="56"/>
      <c r="C131" s="128" t="s">
        <v>184</v>
      </c>
      <c r="D131" s="214">
        <v>0.58399999999999996</v>
      </c>
      <c r="E131" s="214"/>
      <c r="F131" s="214"/>
      <c r="G131" s="214"/>
      <c r="H131" s="214"/>
      <c r="I131" s="214"/>
      <c r="J131" s="214"/>
      <c r="K131" s="214"/>
      <c r="L131" s="214"/>
      <c r="M131" s="214"/>
      <c r="N131" s="56"/>
      <c r="O131" s="56"/>
    </row>
    <row r="132" spans="1:15" x14ac:dyDescent="0.25">
      <c r="A132" s="56"/>
      <c r="B132" s="56"/>
      <c r="C132" s="129" t="s">
        <v>185</v>
      </c>
      <c r="D132" s="182">
        <v>0.58311000000000002</v>
      </c>
      <c r="E132" s="182"/>
      <c r="F132" s="182"/>
      <c r="G132" s="182"/>
      <c r="H132" s="182"/>
      <c r="I132" s="182"/>
      <c r="J132" s="182"/>
      <c r="K132" s="182"/>
      <c r="L132" s="182"/>
      <c r="M132" s="182"/>
      <c r="N132" s="56"/>
      <c r="O132" s="56"/>
    </row>
    <row r="133" spans="1:15" ht="15.75" customHeight="1" x14ac:dyDescent="0.25">
      <c r="A133" s="56"/>
      <c r="B133" s="56"/>
      <c r="C133" s="176" t="s">
        <v>190</v>
      </c>
      <c r="D133" s="124">
        <f>D71-SUM(D128:M128)</f>
        <v>17261.78239822411</v>
      </c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spans="1:15" ht="15.75" customHeight="1" x14ac:dyDescent="0.25">
      <c r="A134" s="56"/>
      <c r="B134" s="56"/>
      <c r="C134" s="176"/>
      <c r="D134" s="125">
        <f>SUM(D128:M128)</f>
        <v>1782738.2176017759</v>
      </c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 spans="1:15" ht="15.75" customHeight="1" x14ac:dyDescent="0.25">
      <c r="A135" s="56"/>
      <c r="B135" s="56"/>
      <c r="C135" s="177" t="s">
        <v>191</v>
      </c>
      <c r="D135" s="126">
        <f>D71-SUM(D130:M130)</f>
        <v>14899.36958002788</v>
      </c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</row>
    <row r="136" spans="1:15" ht="15.75" x14ac:dyDescent="0.3">
      <c r="A136" s="56"/>
      <c r="B136" s="56"/>
      <c r="C136" s="177"/>
      <c r="D136" s="127">
        <f>SUM(D130:M130)</f>
        <v>1785100.6304199721</v>
      </c>
      <c r="E136" s="56"/>
      <c r="F136" s="215" t="s">
        <v>160</v>
      </c>
      <c r="G136" s="215"/>
      <c r="H136" s="215"/>
      <c r="I136" s="149"/>
      <c r="J136" s="149"/>
      <c r="K136" s="149"/>
      <c r="L136" s="56"/>
      <c r="M136" s="56"/>
      <c r="N136" s="56"/>
      <c r="O136" s="56"/>
    </row>
    <row r="137" spans="1:15" ht="15.75" x14ac:dyDescent="0.3">
      <c r="A137" s="56"/>
      <c r="B137" s="56"/>
      <c r="C137" s="94"/>
      <c r="D137" s="56"/>
      <c r="E137" s="56"/>
      <c r="F137" s="139">
        <f>D132</f>
        <v>0.58311000000000002</v>
      </c>
      <c r="G137" s="140">
        <f>D136</f>
        <v>1785100.6304199721</v>
      </c>
      <c r="H137" s="140">
        <f>G137</f>
        <v>1785100.6304199721</v>
      </c>
      <c r="I137" s="149"/>
      <c r="J137" s="56"/>
      <c r="K137" s="149"/>
      <c r="L137" s="56"/>
      <c r="M137" s="56"/>
      <c r="N137" s="56"/>
      <c r="O137" s="56"/>
    </row>
    <row r="138" spans="1:15" ht="15.75" x14ac:dyDescent="0.3">
      <c r="A138" s="56"/>
      <c r="B138" s="56"/>
      <c r="C138" s="130" t="s">
        <v>192</v>
      </c>
      <c r="D138" s="131">
        <f>(D131-D132)</f>
        <v>8.8999999999994639E-4</v>
      </c>
      <c r="E138" s="56"/>
      <c r="F138" s="141" t="s">
        <v>161</v>
      </c>
      <c r="G138" s="142"/>
      <c r="H138" s="143">
        <f>F6</f>
        <v>1800000</v>
      </c>
      <c r="I138" s="149"/>
      <c r="J138" s="132" t="s">
        <v>162</v>
      </c>
      <c r="K138" s="145">
        <f>F6</f>
        <v>1800000</v>
      </c>
      <c r="L138" s="56"/>
      <c r="M138" s="56"/>
      <c r="N138" s="56"/>
      <c r="O138" s="56"/>
    </row>
    <row r="139" spans="1:15" ht="15.75" x14ac:dyDescent="0.3">
      <c r="A139" s="56"/>
      <c r="B139" s="56"/>
      <c r="C139" s="130" t="s">
        <v>193</v>
      </c>
      <c r="D139" s="131">
        <f>D131</f>
        <v>0.58399999999999996</v>
      </c>
      <c r="E139" s="56"/>
      <c r="F139" s="139">
        <f>D131</f>
        <v>0.58399999999999996</v>
      </c>
      <c r="G139" s="140">
        <f>D134</f>
        <v>1782738.2176017759</v>
      </c>
      <c r="H139" s="142"/>
      <c r="I139" s="149"/>
      <c r="J139" s="133" t="s">
        <v>163</v>
      </c>
      <c r="K139" s="146">
        <f>SUM(D127:M127)</f>
        <v>266.99584146578729</v>
      </c>
      <c r="L139" s="56"/>
      <c r="M139" s="56"/>
      <c r="N139" s="56"/>
      <c r="O139" s="56"/>
    </row>
    <row r="140" spans="1:15" ht="15.75" x14ac:dyDescent="0.3">
      <c r="A140" s="56"/>
      <c r="B140" s="56"/>
      <c r="C140" s="56"/>
      <c r="D140" s="56"/>
      <c r="E140" s="56"/>
      <c r="F140" s="144"/>
      <c r="G140" s="135">
        <f>G137-G139</f>
        <v>2362.4128181962296</v>
      </c>
      <c r="H140" s="140">
        <f>H137-H138</f>
        <v>-14899.36958002788</v>
      </c>
      <c r="I140" s="149"/>
      <c r="J140" s="149"/>
      <c r="K140" s="149"/>
      <c r="L140" s="56"/>
      <c r="M140" s="56"/>
      <c r="N140" s="56"/>
      <c r="O140" s="56"/>
    </row>
    <row r="141" spans="1:15" ht="15.75" x14ac:dyDescent="0.3">
      <c r="A141" s="56"/>
      <c r="B141" s="56"/>
      <c r="C141" s="56"/>
      <c r="D141" s="56"/>
      <c r="E141" s="56"/>
      <c r="F141" s="148"/>
      <c r="G141" s="149"/>
      <c r="H141" s="149"/>
      <c r="I141" s="149"/>
      <c r="J141" s="149"/>
      <c r="K141" s="149"/>
      <c r="L141" s="56"/>
      <c r="M141" s="56"/>
      <c r="N141" s="56"/>
      <c r="O141" s="56"/>
    </row>
    <row r="142" spans="1:15" ht="15.75" x14ac:dyDescent="0.3">
      <c r="A142" s="56"/>
      <c r="B142" s="56"/>
      <c r="C142" s="56"/>
      <c r="D142" s="56"/>
      <c r="E142" s="56"/>
      <c r="F142" s="134" t="s">
        <v>164</v>
      </c>
      <c r="G142" s="207">
        <f>((H140/G140)*D138)+(D139)</f>
        <v>0.57838690866215803</v>
      </c>
      <c r="H142" s="208"/>
      <c r="I142" s="149"/>
      <c r="J142" s="149"/>
      <c r="K142" s="149"/>
      <c r="L142" s="56"/>
      <c r="M142" s="56"/>
      <c r="N142" s="56"/>
      <c r="O142" s="56"/>
    </row>
    <row r="143" spans="1:15" x14ac:dyDescent="0.25">
      <c r="A143" s="56"/>
      <c r="B143" s="56"/>
      <c r="C143" s="56"/>
      <c r="D143" s="56"/>
      <c r="E143" s="56"/>
      <c r="F143" s="56"/>
      <c r="G143" s="147"/>
      <c r="H143" s="56"/>
      <c r="I143" s="56"/>
      <c r="J143" s="56"/>
      <c r="K143" s="56"/>
      <c r="L143" s="56"/>
      <c r="M143" s="56"/>
      <c r="N143" s="56"/>
      <c r="O143" s="56"/>
    </row>
    <row r="144" spans="1:15" x14ac:dyDescent="0.25">
      <c r="A144" s="56"/>
      <c r="B144" s="56"/>
      <c r="C144" s="178" t="s">
        <v>194</v>
      </c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56"/>
      <c r="O144" s="56"/>
    </row>
    <row r="145" spans="1:15" x14ac:dyDescent="0.25">
      <c r="A145" s="56"/>
      <c r="B145" s="56"/>
      <c r="C145" s="136" t="s">
        <v>195</v>
      </c>
      <c r="D145" s="136">
        <f>($G142+1)^D125</f>
        <v>1.578386908662158</v>
      </c>
      <c r="E145" s="137">
        <f t="shared" ref="E145:M145" si="38">($G142+1)^E125</f>
        <v>2.4913052334360835</v>
      </c>
      <c r="F145" s="136">
        <f>($G142+1)^F125</f>
        <v>3.9322435659370356</v>
      </c>
      <c r="G145" s="136">
        <f>($G142+1)^G125</f>
        <v>6.2066017661460187</v>
      </c>
      <c r="H145" s="136">
        <f t="shared" si="38"/>
        <v>9.796418974964304</v>
      </c>
      <c r="I145" s="136">
        <f t="shared" si="38"/>
        <v>15.462539461853215</v>
      </c>
      <c r="J145" s="136">
        <f t="shared" si="38"/>
        <v>24.405869861261124</v>
      </c>
      <c r="K145" s="136">
        <f t="shared" si="38"/>
        <v>38.521905483526879</v>
      </c>
      <c r="L145" s="136">
        <f t="shared" si="38"/>
        <v>60.802471311919824</v>
      </c>
      <c r="M145" s="136">
        <f t="shared" si="38"/>
        <v>95.969824733040682</v>
      </c>
      <c r="N145" s="56"/>
      <c r="O145" s="56"/>
    </row>
    <row r="146" spans="1:15" x14ac:dyDescent="0.25">
      <c r="A146" s="56"/>
      <c r="B146" s="56"/>
      <c r="C146" s="136" t="s">
        <v>196</v>
      </c>
      <c r="D146" s="135">
        <f>D126/D145</f>
        <v>720261.02628805954</v>
      </c>
      <c r="E146" s="138">
        <f>E126/E145</f>
        <v>451837.88676165999</v>
      </c>
      <c r="F146" s="135">
        <f>F126/F145</f>
        <v>278988.00807147421</v>
      </c>
      <c r="G146" s="135">
        <f t="shared" ref="G146:M146" si="39">G126/G145</f>
        <v>168694.56425052221</v>
      </c>
      <c r="H146" s="135">
        <f t="shared" si="39"/>
        <v>99107.503848842738</v>
      </c>
      <c r="I146" s="135">
        <f t="shared" si="39"/>
        <v>1906.0537747258031</v>
      </c>
      <c r="J146" s="135">
        <f t="shared" si="39"/>
        <v>34969.386743363211</v>
      </c>
      <c r="K146" s="135">
        <f t="shared" si="39"/>
        <v>20834.299502991391</v>
      </c>
      <c r="L146" s="135">
        <f t="shared" si="39"/>
        <v>12852.692648360837</v>
      </c>
      <c r="M146" s="135">
        <f t="shared" si="39"/>
        <v>8288.1787970769292</v>
      </c>
      <c r="N146" s="56"/>
      <c r="O146" s="56"/>
    </row>
    <row r="147" spans="1:15" x14ac:dyDescent="0.25">
      <c r="A147" s="56"/>
      <c r="B147" s="56"/>
      <c r="C147" s="179" t="s">
        <v>197</v>
      </c>
      <c r="D147" s="135">
        <f>SUM(D146:M146)</f>
        <v>1797739.600687077</v>
      </c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 spans="1:15" x14ac:dyDescent="0.25">
      <c r="A148" s="56"/>
      <c r="B148" s="56"/>
      <c r="C148" s="179"/>
      <c r="D148" s="135">
        <f>D71-D147</f>
        <v>2260.3993129229639</v>
      </c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spans="1:15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spans="1:15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spans="1:15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spans="1:15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spans="1:15" x14ac:dyDescent="0.25">
      <c r="A153" s="180" t="s">
        <v>198</v>
      </c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56"/>
      <c r="O153" s="56"/>
    </row>
    <row r="154" spans="1:15" x14ac:dyDescent="0.25">
      <c r="A154" s="193" t="s">
        <v>199</v>
      </c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3"/>
      <c r="M154" s="193"/>
      <c r="N154" s="56"/>
      <c r="O154" s="56"/>
    </row>
    <row r="155" spans="1:15" x14ac:dyDescent="0.25">
      <c r="A155" s="193" t="s">
        <v>200</v>
      </c>
      <c r="B155" s="193"/>
      <c r="C155" s="193"/>
      <c r="D155" s="193"/>
      <c r="E155" s="193"/>
      <c r="F155" s="193"/>
      <c r="G155" s="193"/>
      <c r="H155" s="193"/>
      <c r="I155" s="193"/>
      <c r="J155" s="193"/>
      <c r="K155" s="193"/>
      <c r="L155" s="193"/>
      <c r="M155" s="193"/>
      <c r="N155" s="56"/>
      <c r="O155" s="56"/>
    </row>
    <row r="156" spans="1:15" x14ac:dyDescent="0.25">
      <c r="A156" s="193" t="s">
        <v>201</v>
      </c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56"/>
      <c r="O156" s="56"/>
    </row>
    <row r="157" spans="1:15" x14ac:dyDescent="0.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6"/>
      <c r="O157" s="56"/>
    </row>
    <row r="158" spans="1:15" x14ac:dyDescent="0.25">
      <c r="A158" s="56"/>
      <c r="B158" s="155">
        <v>0</v>
      </c>
      <c r="C158" s="181" t="s">
        <v>202</v>
      </c>
      <c r="D158" s="181"/>
      <c r="E158" s="181"/>
      <c r="F158" s="181"/>
      <c r="G158" s="56"/>
      <c r="H158" s="181" t="s">
        <v>204</v>
      </c>
      <c r="I158" s="181"/>
      <c r="J158" s="181"/>
      <c r="K158" s="181"/>
      <c r="L158" s="56"/>
      <c r="M158" s="56"/>
      <c r="N158" s="56"/>
      <c r="O158" s="56"/>
    </row>
    <row r="159" spans="1:15" x14ac:dyDescent="0.25">
      <c r="A159" s="56"/>
      <c r="B159" s="56"/>
      <c r="C159" s="216" t="str">
        <f>D$5</f>
        <v xml:space="preserve">Capital de trabajo requerido </v>
      </c>
      <c r="D159" s="216"/>
      <c r="E159" s="216"/>
      <c r="F159" s="156">
        <f>F5</f>
        <v>200000</v>
      </c>
      <c r="G159" s="56"/>
      <c r="H159" s="216"/>
      <c r="I159" s="216"/>
      <c r="J159" s="216"/>
      <c r="K159" s="157">
        <v>0</v>
      </c>
      <c r="L159" s="56"/>
      <c r="M159" s="56"/>
      <c r="N159" s="56"/>
      <c r="O159" s="56"/>
    </row>
    <row r="160" spans="1:15" x14ac:dyDescent="0.25">
      <c r="A160" s="56"/>
      <c r="B160" s="56"/>
      <c r="C160" s="181" t="s">
        <v>203</v>
      </c>
      <c r="D160" s="181"/>
      <c r="E160" s="181"/>
      <c r="F160" s="181"/>
      <c r="G160" s="56"/>
      <c r="H160" s="181" t="s">
        <v>205</v>
      </c>
      <c r="I160" s="181"/>
      <c r="J160" s="181"/>
      <c r="K160" s="181"/>
      <c r="L160" s="56"/>
      <c r="M160" s="56"/>
      <c r="N160" s="56"/>
      <c r="O160" s="56"/>
    </row>
    <row r="161" spans="1:15" x14ac:dyDescent="0.25">
      <c r="A161" s="56"/>
      <c r="B161" s="56"/>
      <c r="C161" s="216" t="str">
        <f>D$2</f>
        <v>Terreno</v>
      </c>
      <c r="D161" s="216"/>
      <c r="E161" s="216"/>
      <c r="F161" s="156">
        <f>F2</f>
        <v>100000</v>
      </c>
      <c r="G161" s="56"/>
      <c r="H161" s="216" t="s">
        <v>207</v>
      </c>
      <c r="I161" s="216"/>
      <c r="J161" s="216"/>
      <c r="K161" s="156">
        <f>F6</f>
        <v>1800000</v>
      </c>
      <c r="L161" s="56"/>
      <c r="M161" s="56"/>
      <c r="N161" s="56"/>
      <c r="O161" s="56"/>
    </row>
    <row r="162" spans="1:15" x14ac:dyDescent="0.25">
      <c r="A162" s="56"/>
      <c r="B162" s="56"/>
      <c r="C162" s="218" t="str">
        <f>D$3</f>
        <v>Construcción de Infraestructura</v>
      </c>
      <c r="D162" s="216"/>
      <c r="E162" s="216"/>
      <c r="F162" s="156">
        <f>F3</f>
        <v>500000</v>
      </c>
      <c r="G162" s="56"/>
      <c r="H162" s="216" t="str">
        <f>C$55</f>
        <v>UTILIDAD DEL EJERCICIO</v>
      </c>
      <c r="I162" s="216"/>
      <c r="J162" s="216"/>
      <c r="K162" s="157">
        <v>0</v>
      </c>
      <c r="L162" s="56"/>
      <c r="M162" s="56"/>
      <c r="N162" s="56"/>
      <c r="O162" s="56"/>
    </row>
    <row r="163" spans="1:15" x14ac:dyDescent="0.25">
      <c r="A163" s="56"/>
      <c r="B163" s="56"/>
      <c r="C163" s="218" t="str">
        <f>C$47</f>
        <v>Depreciación de infraestructura</v>
      </c>
      <c r="D163" s="216"/>
      <c r="E163" s="216"/>
      <c r="F163" s="157">
        <v>0</v>
      </c>
      <c r="G163" s="56"/>
      <c r="H163" s="87"/>
      <c r="I163" s="87"/>
      <c r="J163" s="87"/>
      <c r="K163" s="87"/>
      <c r="L163" s="56"/>
      <c r="M163" s="56"/>
      <c r="N163" s="56"/>
      <c r="O163" s="56"/>
    </row>
    <row r="164" spans="1:15" x14ac:dyDescent="0.25">
      <c r="A164" s="56"/>
      <c r="B164" s="56"/>
      <c r="C164" s="218" t="str">
        <f>D$4</f>
        <v>Maquinaria nueva</v>
      </c>
      <c r="D164" s="216"/>
      <c r="E164" s="216"/>
      <c r="F164" s="156">
        <f>F4</f>
        <v>1000000</v>
      </c>
      <c r="G164" s="56"/>
      <c r="H164" s="87"/>
      <c r="I164" s="87"/>
      <c r="J164" s="87"/>
      <c r="K164" s="87"/>
      <c r="L164" s="56"/>
      <c r="M164" s="56"/>
      <c r="N164" s="56"/>
      <c r="O164" s="56"/>
    </row>
    <row r="165" spans="1:15" x14ac:dyDescent="0.25">
      <c r="A165" s="56"/>
      <c r="B165" s="56"/>
      <c r="C165" s="216" t="str">
        <f>C$46</f>
        <v>Depreciación de maquinaria</v>
      </c>
      <c r="D165" s="216"/>
      <c r="E165" s="216"/>
      <c r="F165" s="157">
        <v>0</v>
      </c>
      <c r="G165" s="56"/>
      <c r="H165" s="87"/>
      <c r="I165" s="87"/>
      <c r="J165" s="87"/>
      <c r="K165" s="87"/>
      <c r="L165" s="56"/>
      <c r="M165" s="56"/>
      <c r="N165" s="56"/>
      <c r="O165" s="56"/>
    </row>
    <row r="166" spans="1:15" x14ac:dyDescent="0.25">
      <c r="A166" s="56"/>
      <c r="B166" s="56"/>
      <c r="C166" s="217" t="s">
        <v>206</v>
      </c>
      <c r="D166" s="217"/>
      <c r="E166" s="217"/>
      <c r="F166" s="89">
        <f>SUM(F159,F161:F165)</f>
        <v>1800000</v>
      </c>
      <c r="G166" s="56"/>
      <c r="H166" s="217" t="s">
        <v>208</v>
      </c>
      <c r="I166" s="217"/>
      <c r="J166" s="217"/>
      <c r="K166" s="89">
        <f>SUM(K159,K161:K162)</f>
        <v>1800000</v>
      </c>
      <c r="L166" s="56"/>
      <c r="M166" s="56"/>
      <c r="N166" s="56"/>
      <c r="O166" s="56"/>
    </row>
    <row r="167" spans="1:15" x14ac:dyDescent="0.25">
      <c r="A167" s="56"/>
      <c r="B167" s="56"/>
      <c r="C167" s="158"/>
      <c r="D167" s="158"/>
      <c r="E167" s="158"/>
      <c r="F167" s="158"/>
      <c r="G167" s="56"/>
      <c r="H167" s="158"/>
      <c r="I167" s="158"/>
      <c r="J167" s="158"/>
      <c r="K167" s="158"/>
      <c r="L167" s="56"/>
      <c r="M167" s="56"/>
      <c r="N167" s="56"/>
      <c r="O167" s="56"/>
    </row>
    <row r="168" spans="1:15" x14ac:dyDescent="0.25">
      <c r="A168" s="56"/>
      <c r="B168" s="56"/>
      <c r="C168" s="158"/>
      <c r="D168" s="158"/>
      <c r="E168" s="158"/>
      <c r="F168" s="158"/>
      <c r="G168" s="56"/>
      <c r="H168" s="158"/>
      <c r="I168" s="158"/>
      <c r="J168" s="158"/>
      <c r="K168" s="158"/>
      <c r="L168" s="56"/>
      <c r="M168" s="56"/>
      <c r="N168" s="56"/>
      <c r="O168" s="56"/>
    </row>
    <row r="169" spans="1:15" x14ac:dyDescent="0.25">
      <c r="A169" s="56"/>
      <c r="B169" s="155">
        <v>1</v>
      </c>
      <c r="C169" s="219" t="s">
        <v>202</v>
      </c>
      <c r="D169" s="220"/>
      <c r="E169" s="220"/>
      <c r="F169" s="221"/>
      <c r="G169" s="56"/>
      <c r="H169" s="219" t="s">
        <v>204</v>
      </c>
      <c r="I169" s="220"/>
      <c r="J169" s="220"/>
      <c r="K169" s="221"/>
      <c r="L169" s="56"/>
      <c r="M169" s="56"/>
      <c r="N169" s="56"/>
      <c r="O169" s="56"/>
    </row>
    <row r="170" spans="1:15" x14ac:dyDescent="0.25">
      <c r="A170" s="56"/>
      <c r="B170" s="56"/>
      <c r="C170" s="216" t="str">
        <f>D$5</f>
        <v xml:space="preserve">Capital de trabajo requerido </v>
      </c>
      <c r="D170" s="216"/>
      <c r="E170" s="216"/>
      <c r="F170" s="156">
        <f>F159+D65</f>
        <v>1336850.5747126436</v>
      </c>
      <c r="G170" s="56"/>
      <c r="H170" s="216"/>
      <c r="I170" s="216"/>
      <c r="J170" s="216"/>
      <c r="K170" s="157">
        <v>0</v>
      </c>
      <c r="L170" s="56"/>
      <c r="M170" s="56"/>
      <c r="N170" s="56"/>
      <c r="O170" s="56"/>
    </row>
    <row r="171" spans="1:15" x14ac:dyDescent="0.25">
      <c r="A171" s="56"/>
      <c r="B171" s="56"/>
      <c r="C171" s="219" t="s">
        <v>203</v>
      </c>
      <c r="D171" s="220"/>
      <c r="E171" s="220"/>
      <c r="F171" s="221"/>
      <c r="G171" s="56"/>
      <c r="H171" s="219" t="s">
        <v>205</v>
      </c>
      <c r="I171" s="220"/>
      <c r="J171" s="220"/>
      <c r="K171" s="221"/>
      <c r="L171" s="56"/>
      <c r="M171" s="56"/>
      <c r="N171" s="56"/>
      <c r="O171" s="56"/>
    </row>
    <row r="172" spans="1:15" x14ac:dyDescent="0.25">
      <c r="A172" s="56"/>
      <c r="B172" s="56"/>
      <c r="C172" s="216" t="str">
        <f>D$2</f>
        <v>Terreno</v>
      </c>
      <c r="D172" s="216"/>
      <c r="E172" s="216"/>
      <c r="F172" s="156">
        <f>F$2</f>
        <v>100000</v>
      </c>
      <c r="G172" s="56"/>
      <c r="H172" s="216" t="s">
        <v>207</v>
      </c>
      <c r="I172" s="216"/>
      <c r="J172" s="216"/>
      <c r="K172" s="156">
        <f>K161</f>
        <v>1800000</v>
      </c>
      <c r="L172" s="56"/>
      <c r="M172" s="56"/>
      <c r="N172" s="56"/>
      <c r="O172" s="56"/>
    </row>
    <row r="173" spans="1:15" x14ac:dyDescent="0.25">
      <c r="A173" s="56"/>
      <c r="B173" s="56"/>
      <c r="C173" s="218" t="str">
        <f>D$3</f>
        <v>Construcción de Infraestructura</v>
      </c>
      <c r="D173" s="216"/>
      <c r="E173" s="216"/>
      <c r="F173" s="156">
        <f>F$162</f>
        <v>500000</v>
      </c>
      <c r="G173" s="56"/>
      <c r="H173" s="216" t="str">
        <f>C$55</f>
        <v>UTILIDAD DEL EJERCICIO</v>
      </c>
      <c r="I173" s="216"/>
      <c r="J173" s="216"/>
      <c r="K173" s="157">
        <f>D$55</f>
        <v>940183.90804597689</v>
      </c>
      <c r="L173" s="56"/>
      <c r="M173" s="56"/>
      <c r="N173" s="56"/>
      <c r="O173" s="56"/>
    </row>
    <row r="174" spans="1:15" x14ac:dyDescent="0.25">
      <c r="A174" s="56"/>
      <c r="B174" s="56"/>
      <c r="C174" s="218" t="str">
        <f>C$47</f>
        <v>Depreciación de infraestructura</v>
      </c>
      <c r="D174" s="216"/>
      <c r="E174" s="216"/>
      <c r="F174" s="157">
        <f>D$47*(-1)*B169</f>
        <v>-16666.666666666668</v>
      </c>
      <c r="G174" s="56"/>
      <c r="H174" s="87"/>
      <c r="I174" s="87"/>
      <c r="J174" s="87"/>
      <c r="K174" s="87"/>
      <c r="L174" s="56"/>
      <c r="M174" s="56"/>
      <c r="N174" s="56"/>
      <c r="O174" s="56"/>
    </row>
    <row r="175" spans="1:15" x14ac:dyDescent="0.25">
      <c r="A175" s="56"/>
      <c r="B175" s="56"/>
      <c r="C175" s="218" t="str">
        <f>D$4</f>
        <v>Maquinaria nueva</v>
      </c>
      <c r="D175" s="216"/>
      <c r="E175" s="216"/>
      <c r="F175" s="156">
        <f>F$164</f>
        <v>1000000</v>
      </c>
      <c r="G175" s="56"/>
      <c r="H175" s="87"/>
      <c r="I175" s="87"/>
      <c r="J175" s="87"/>
      <c r="K175" s="87"/>
      <c r="L175" s="56"/>
      <c r="M175" s="56"/>
      <c r="N175" s="56"/>
      <c r="O175" s="56"/>
    </row>
    <row r="176" spans="1:15" x14ac:dyDescent="0.25">
      <c r="A176" s="56"/>
      <c r="B176" s="56"/>
      <c r="C176" s="216" t="str">
        <f>C$46</f>
        <v>Depreciación de maquinaria</v>
      </c>
      <c r="D176" s="216"/>
      <c r="E176" s="216"/>
      <c r="F176" s="157">
        <f>D$46*(-1)*B169</f>
        <v>-180000</v>
      </c>
      <c r="G176" s="56"/>
      <c r="H176" s="87"/>
      <c r="I176" s="87"/>
      <c r="J176" s="87"/>
      <c r="K176" s="87"/>
      <c r="L176" s="56"/>
      <c r="M176" s="56"/>
      <c r="N176" s="56"/>
      <c r="O176" s="56"/>
    </row>
    <row r="177" spans="1:15" x14ac:dyDescent="0.25">
      <c r="A177" s="56"/>
      <c r="B177" s="56"/>
      <c r="C177" s="217" t="s">
        <v>206</v>
      </c>
      <c r="D177" s="217"/>
      <c r="E177" s="217"/>
      <c r="F177" s="89">
        <f>SUM(F170,F172:F176)</f>
        <v>2740183.9080459769</v>
      </c>
      <c r="G177" s="56"/>
      <c r="H177" s="217" t="s">
        <v>208</v>
      </c>
      <c r="I177" s="217"/>
      <c r="J177" s="217"/>
      <c r="K177" s="89">
        <f>SUM(K170,K172:K173)</f>
        <v>2740183.9080459769</v>
      </c>
      <c r="L177" s="56"/>
      <c r="M177" s="56"/>
      <c r="N177" s="56"/>
      <c r="O177" s="56"/>
    </row>
    <row r="178" spans="1:15" x14ac:dyDescent="0.25">
      <c r="A178" s="56"/>
      <c r="B178" s="56"/>
      <c r="C178" s="158"/>
      <c r="D178" s="158"/>
      <c r="E178" s="158"/>
      <c r="F178" s="158"/>
      <c r="G178" s="56"/>
      <c r="H178" s="158"/>
      <c r="I178" s="158"/>
      <c r="J178" s="158"/>
      <c r="K178" s="158"/>
      <c r="L178" s="56"/>
      <c r="M178" s="56"/>
      <c r="N178" s="56"/>
      <c r="O178" s="56"/>
    </row>
    <row r="179" spans="1:15" x14ac:dyDescent="0.25">
      <c r="A179" s="56"/>
      <c r="B179" s="56"/>
      <c r="C179" s="158"/>
      <c r="D179" s="158"/>
      <c r="E179" s="158"/>
      <c r="F179" s="158"/>
      <c r="G179" s="56"/>
      <c r="H179" s="158"/>
      <c r="I179" s="158"/>
      <c r="J179" s="158"/>
      <c r="K179" s="158"/>
      <c r="L179" s="56"/>
      <c r="M179" s="56"/>
      <c r="N179" s="56"/>
      <c r="O179" s="56"/>
    </row>
    <row r="180" spans="1:15" x14ac:dyDescent="0.25">
      <c r="A180" s="56"/>
      <c r="B180" s="155">
        <v>2</v>
      </c>
      <c r="C180" s="219" t="s">
        <v>202</v>
      </c>
      <c r="D180" s="220"/>
      <c r="E180" s="220"/>
      <c r="F180" s="221"/>
      <c r="G180" s="56"/>
      <c r="H180" s="219" t="s">
        <v>204</v>
      </c>
      <c r="I180" s="220"/>
      <c r="J180" s="220"/>
      <c r="K180" s="221"/>
      <c r="L180" s="56"/>
      <c r="M180" s="56"/>
      <c r="N180" s="56"/>
      <c r="O180" s="56"/>
    </row>
    <row r="181" spans="1:15" x14ac:dyDescent="0.25">
      <c r="A181" s="56"/>
      <c r="B181" s="56"/>
      <c r="C181" s="216" t="str">
        <f>D$5</f>
        <v xml:space="preserve">Capital de trabajo requerido </v>
      </c>
      <c r="D181" s="216"/>
      <c r="E181" s="216"/>
      <c r="F181" s="156">
        <f>F170+E65</f>
        <v>2462516.6666666679</v>
      </c>
      <c r="G181" s="56"/>
      <c r="H181" s="216"/>
      <c r="I181" s="216"/>
      <c r="J181" s="216"/>
      <c r="K181" s="157">
        <v>0</v>
      </c>
      <c r="L181" s="56"/>
      <c r="M181" s="56"/>
      <c r="N181" s="56"/>
      <c r="O181" s="56"/>
    </row>
    <row r="182" spans="1:15" x14ac:dyDescent="0.25">
      <c r="A182" s="56"/>
      <c r="B182" s="56"/>
      <c r="C182" s="219" t="s">
        <v>203</v>
      </c>
      <c r="D182" s="220"/>
      <c r="E182" s="220"/>
      <c r="F182" s="221"/>
      <c r="G182" s="56"/>
      <c r="H182" s="219" t="s">
        <v>205</v>
      </c>
      <c r="I182" s="220"/>
      <c r="J182" s="220"/>
      <c r="K182" s="221"/>
      <c r="L182" s="56"/>
      <c r="M182" s="56"/>
      <c r="N182" s="56"/>
      <c r="O182" s="56"/>
    </row>
    <row r="183" spans="1:15" x14ac:dyDescent="0.25">
      <c r="A183" s="56"/>
      <c r="B183" s="56"/>
      <c r="C183" s="216" t="str">
        <f>D$2</f>
        <v>Terreno</v>
      </c>
      <c r="D183" s="216"/>
      <c r="E183" s="216"/>
      <c r="F183" s="156">
        <f>F$2</f>
        <v>100000</v>
      </c>
      <c r="G183" s="56"/>
      <c r="H183" s="216" t="s">
        <v>207</v>
      </c>
      <c r="I183" s="216"/>
      <c r="J183" s="216"/>
      <c r="K183" s="156">
        <f>K172</f>
        <v>1800000</v>
      </c>
      <c r="L183" s="56"/>
      <c r="M183" s="56"/>
      <c r="N183" s="56"/>
      <c r="O183" s="56"/>
    </row>
    <row r="184" spans="1:15" x14ac:dyDescent="0.25">
      <c r="A184" s="56"/>
      <c r="B184" s="56"/>
      <c r="C184" s="218" t="str">
        <f>D$3</f>
        <v>Construcción de Infraestructura</v>
      </c>
      <c r="D184" s="216"/>
      <c r="E184" s="216"/>
      <c r="F184" s="156">
        <f>F$162</f>
        <v>500000</v>
      </c>
      <c r="G184" s="56"/>
      <c r="H184" s="216" t="str">
        <f>C$55</f>
        <v>UTILIDAD DEL EJERCICIO</v>
      </c>
      <c r="I184" s="216"/>
      <c r="J184" s="216"/>
      <c r="K184" s="157">
        <f>K173+E$55</f>
        <v>1869183.3333333342</v>
      </c>
      <c r="L184" s="56"/>
      <c r="M184" s="56"/>
      <c r="N184" s="56"/>
      <c r="O184" s="56"/>
    </row>
    <row r="185" spans="1:15" x14ac:dyDescent="0.25">
      <c r="A185" s="56"/>
      <c r="B185" s="56"/>
      <c r="C185" s="218" t="str">
        <f>C$47</f>
        <v>Depreciación de infraestructura</v>
      </c>
      <c r="D185" s="216"/>
      <c r="E185" s="216"/>
      <c r="F185" s="157">
        <f>D$47*(-1)*B180</f>
        <v>-33333.333333333336</v>
      </c>
      <c r="G185" s="56"/>
      <c r="H185" s="87"/>
      <c r="I185" s="87"/>
      <c r="J185" s="87"/>
      <c r="K185" s="87"/>
      <c r="L185" s="56"/>
      <c r="M185" s="56"/>
      <c r="N185" s="56"/>
      <c r="O185" s="56"/>
    </row>
    <row r="186" spans="1:15" x14ac:dyDescent="0.25">
      <c r="A186" s="56"/>
      <c r="B186" s="56"/>
      <c r="C186" s="218" t="str">
        <f>D$4</f>
        <v>Maquinaria nueva</v>
      </c>
      <c r="D186" s="216"/>
      <c r="E186" s="216"/>
      <c r="F186" s="156">
        <f>F$164</f>
        <v>1000000</v>
      </c>
      <c r="G186" s="56"/>
      <c r="H186" s="87"/>
      <c r="I186" s="87"/>
      <c r="J186" s="87"/>
      <c r="K186" s="87"/>
      <c r="L186" s="56"/>
      <c r="M186" s="56"/>
      <c r="N186" s="56"/>
      <c r="O186" s="56"/>
    </row>
    <row r="187" spans="1:15" x14ac:dyDescent="0.25">
      <c r="A187" s="56"/>
      <c r="B187" s="56"/>
      <c r="C187" s="216" t="str">
        <f>C$46</f>
        <v>Depreciación de maquinaria</v>
      </c>
      <c r="D187" s="216"/>
      <c r="E187" s="216"/>
      <c r="F187" s="157">
        <f>D$46*(-1)*B180</f>
        <v>-360000</v>
      </c>
      <c r="G187" s="56"/>
      <c r="H187" s="87"/>
      <c r="I187" s="87"/>
      <c r="J187" s="87"/>
      <c r="K187" s="87"/>
      <c r="L187" s="56"/>
      <c r="M187" s="56"/>
      <c r="N187" s="56"/>
      <c r="O187" s="56"/>
    </row>
    <row r="188" spans="1:15" x14ac:dyDescent="0.25">
      <c r="A188" s="56"/>
      <c r="B188" s="56"/>
      <c r="C188" s="217" t="s">
        <v>206</v>
      </c>
      <c r="D188" s="217"/>
      <c r="E188" s="217"/>
      <c r="F188" s="89">
        <f>SUM(F181,F183:F187)</f>
        <v>3669183.3333333344</v>
      </c>
      <c r="G188" s="56"/>
      <c r="H188" s="217" t="s">
        <v>208</v>
      </c>
      <c r="I188" s="217"/>
      <c r="J188" s="217"/>
      <c r="K188" s="89">
        <f>SUM(K181,K183:K184)</f>
        <v>3669183.333333334</v>
      </c>
      <c r="L188" s="56"/>
      <c r="M188" s="56"/>
      <c r="N188" s="56"/>
      <c r="O188" s="56"/>
    </row>
    <row r="189" spans="1:15" x14ac:dyDescent="0.25">
      <c r="A189" s="56"/>
      <c r="B189" s="56"/>
      <c r="C189" s="158"/>
      <c r="D189" s="158"/>
      <c r="E189" s="158"/>
      <c r="F189" s="158"/>
      <c r="G189" s="56"/>
      <c r="H189" s="158"/>
      <c r="I189" s="158"/>
      <c r="J189" s="158"/>
      <c r="K189" s="158"/>
      <c r="L189" s="56"/>
      <c r="M189" s="56"/>
      <c r="N189" s="56"/>
      <c r="O189" s="56"/>
    </row>
    <row r="190" spans="1:15" x14ac:dyDescent="0.25">
      <c r="A190" s="56"/>
      <c r="B190" s="56"/>
      <c r="C190" s="158"/>
      <c r="D190" s="158"/>
      <c r="E190" s="158"/>
      <c r="F190" s="158"/>
      <c r="G190" s="56"/>
      <c r="H190" s="158"/>
      <c r="I190" s="158"/>
      <c r="J190" s="158"/>
      <c r="K190" s="158"/>
      <c r="L190" s="56"/>
      <c r="M190" s="56"/>
      <c r="N190" s="56"/>
      <c r="O190" s="56"/>
    </row>
    <row r="191" spans="1:15" x14ac:dyDescent="0.25">
      <c r="A191" s="56"/>
      <c r="B191" s="155">
        <v>3</v>
      </c>
      <c r="C191" s="219" t="s">
        <v>202</v>
      </c>
      <c r="D191" s="220"/>
      <c r="E191" s="220"/>
      <c r="F191" s="221"/>
      <c r="G191" s="56"/>
      <c r="H191" s="219" t="s">
        <v>204</v>
      </c>
      <c r="I191" s="220"/>
      <c r="J191" s="220"/>
      <c r="K191" s="221"/>
      <c r="L191" s="56"/>
      <c r="M191" s="56"/>
      <c r="N191" s="56"/>
      <c r="O191" s="56"/>
    </row>
    <row r="192" spans="1:15" x14ac:dyDescent="0.25">
      <c r="A192" s="56"/>
      <c r="B192" s="56"/>
      <c r="C192" s="216" t="str">
        <f>D$5</f>
        <v xml:space="preserve">Capital de trabajo requerido </v>
      </c>
      <c r="D192" s="216"/>
      <c r="E192" s="216"/>
      <c r="F192" s="156">
        <f>F181+F$65</f>
        <v>3559565.4663793119</v>
      </c>
      <c r="G192" s="56"/>
      <c r="H192" s="216"/>
      <c r="I192" s="216"/>
      <c r="J192" s="216"/>
      <c r="K192" s="157">
        <v>0</v>
      </c>
      <c r="L192" s="56"/>
      <c r="M192" s="56"/>
      <c r="N192" s="56"/>
      <c r="O192" s="56"/>
    </row>
    <row r="193" spans="1:15" x14ac:dyDescent="0.25">
      <c r="A193" s="56"/>
      <c r="B193" s="56"/>
      <c r="C193" s="219" t="s">
        <v>203</v>
      </c>
      <c r="D193" s="220"/>
      <c r="E193" s="220"/>
      <c r="F193" s="221"/>
      <c r="G193" s="56"/>
      <c r="H193" s="219" t="s">
        <v>205</v>
      </c>
      <c r="I193" s="220"/>
      <c r="J193" s="220"/>
      <c r="K193" s="221"/>
      <c r="L193" s="56"/>
      <c r="M193" s="56"/>
      <c r="N193" s="56"/>
      <c r="O193" s="56"/>
    </row>
    <row r="194" spans="1:15" x14ac:dyDescent="0.25">
      <c r="A194" s="56"/>
      <c r="B194" s="56"/>
      <c r="C194" s="216" t="str">
        <f>D$2</f>
        <v>Terreno</v>
      </c>
      <c r="D194" s="216"/>
      <c r="E194" s="216"/>
      <c r="F194" s="156">
        <f>F$2</f>
        <v>100000</v>
      </c>
      <c r="G194" s="56"/>
      <c r="H194" s="216" t="s">
        <v>207</v>
      </c>
      <c r="I194" s="216"/>
      <c r="J194" s="216"/>
      <c r="K194" s="156">
        <f>K183</f>
        <v>1800000</v>
      </c>
      <c r="L194" s="56"/>
      <c r="M194" s="56"/>
      <c r="N194" s="56"/>
      <c r="O194" s="56"/>
    </row>
    <row r="195" spans="1:15" x14ac:dyDescent="0.25">
      <c r="A195" s="56"/>
      <c r="B195" s="56"/>
      <c r="C195" s="218" t="str">
        <f>D$3</f>
        <v>Construcción de Infraestructura</v>
      </c>
      <c r="D195" s="216"/>
      <c r="E195" s="216"/>
      <c r="F195" s="156">
        <f>F$162</f>
        <v>500000</v>
      </c>
      <c r="G195" s="56"/>
      <c r="H195" s="216" t="str">
        <f>C$55</f>
        <v>UTILIDAD DEL EJERCICIO</v>
      </c>
      <c r="I195" s="216"/>
      <c r="J195" s="216"/>
      <c r="K195" s="157">
        <f>K184+F$55</f>
        <v>2769565.4663793119</v>
      </c>
      <c r="L195" s="56"/>
      <c r="M195" s="56"/>
      <c r="N195" s="56"/>
      <c r="O195" s="56"/>
    </row>
    <row r="196" spans="1:15" x14ac:dyDescent="0.25">
      <c r="A196" s="56"/>
      <c r="B196" s="56"/>
      <c r="C196" s="218" t="str">
        <f>C$47</f>
        <v>Depreciación de infraestructura</v>
      </c>
      <c r="D196" s="216"/>
      <c r="E196" s="216"/>
      <c r="F196" s="157">
        <f>D$47*(-1)*B191</f>
        <v>-50000</v>
      </c>
      <c r="G196" s="56"/>
      <c r="H196" s="87"/>
      <c r="I196" s="87"/>
      <c r="J196" s="87"/>
      <c r="K196" s="87"/>
      <c r="L196" s="56"/>
      <c r="M196" s="56"/>
      <c r="N196" s="56"/>
      <c r="O196" s="56"/>
    </row>
    <row r="197" spans="1:15" x14ac:dyDescent="0.25">
      <c r="A197" s="56"/>
      <c r="B197" s="56"/>
      <c r="C197" s="218" t="str">
        <f>D$4</f>
        <v>Maquinaria nueva</v>
      </c>
      <c r="D197" s="216"/>
      <c r="E197" s="216"/>
      <c r="F197" s="156">
        <f>F$164</f>
        <v>1000000</v>
      </c>
      <c r="G197" s="56"/>
      <c r="H197" s="87"/>
      <c r="I197" s="87"/>
      <c r="J197" s="87"/>
      <c r="K197" s="87"/>
      <c r="L197" s="56"/>
      <c r="M197" s="56"/>
      <c r="N197" s="56"/>
      <c r="O197" s="56"/>
    </row>
    <row r="198" spans="1:15" x14ac:dyDescent="0.25">
      <c r="A198" s="56"/>
      <c r="B198" s="56"/>
      <c r="C198" s="216" t="str">
        <f>C$46</f>
        <v>Depreciación de maquinaria</v>
      </c>
      <c r="D198" s="216"/>
      <c r="E198" s="216"/>
      <c r="F198" s="157">
        <f>D$46*(-1)*B191</f>
        <v>-540000</v>
      </c>
      <c r="G198" s="56"/>
      <c r="H198" s="87"/>
      <c r="I198" s="87"/>
      <c r="J198" s="87"/>
      <c r="K198" s="87"/>
      <c r="L198" s="56"/>
      <c r="M198" s="56"/>
      <c r="N198" s="56"/>
      <c r="O198" s="56"/>
    </row>
    <row r="199" spans="1:15" x14ac:dyDescent="0.25">
      <c r="A199" s="56"/>
      <c r="B199" s="56"/>
      <c r="C199" s="217" t="s">
        <v>206</v>
      </c>
      <c r="D199" s="217"/>
      <c r="E199" s="217"/>
      <c r="F199" s="89">
        <f>SUM(F192,F194:F198)</f>
        <v>4569565.4663793119</v>
      </c>
      <c r="G199" s="56"/>
      <c r="H199" s="217" t="s">
        <v>208</v>
      </c>
      <c r="I199" s="217"/>
      <c r="J199" s="217"/>
      <c r="K199" s="89">
        <f>SUM(K192,K194:K195)</f>
        <v>4569565.4663793119</v>
      </c>
      <c r="L199" s="56"/>
      <c r="M199" s="56"/>
      <c r="N199" s="56"/>
      <c r="O199" s="56"/>
    </row>
    <row r="200" spans="1:15" x14ac:dyDescent="0.25">
      <c r="A200" s="56"/>
      <c r="B200" s="56"/>
      <c r="C200" s="158"/>
      <c r="D200" s="158"/>
      <c r="E200" s="158"/>
      <c r="F200" s="158"/>
      <c r="G200" s="56"/>
      <c r="H200" s="158"/>
      <c r="I200" s="158"/>
      <c r="J200" s="158"/>
      <c r="K200" s="158"/>
      <c r="L200" s="56"/>
      <c r="M200" s="56"/>
      <c r="N200" s="56"/>
      <c r="O200" s="56"/>
    </row>
    <row r="201" spans="1:15" x14ac:dyDescent="0.25">
      <c r="A201" s="56"/>
      <c r="B201" s="56"/>
      <c r="C201" s="158"/>
      <c r="D201" s="158"/>
      <c r="E201" s="158"/>
      <c r="F201" s="158"/>
      <c r="G201" s="56"/>
      <c r="H201" s="158"/>
      <c r="I201" s="158"/>
      <c r="J201" s="158"/>
      <c r="K201" s="158"/>
      <c r="L201" s="56"/>
      <c r="M201" s="56"/>
      <c r="N201" s="56"/>
      <c r="O201" s="56"/>
    </row>
    <row r="202" spans="1:15" x14ac:dyDescent="0.25">
      <c r="A202" s="56"/>
      <c r="B202" s="155">
        <v>4</v>
      </c>
      <c r="C202" s="219" t="s">
        <v>202</v>
      </c>
      <c r="D202" s="220"/>
      <c r="E202" s="220"/>
      <c r="F202" s="221"/>
      <c r="G202" s="56"/>
      <c r="H202" s="219" t="s">
        <v>204</v>
      </c>
      <c r="I202" s="220"/>
      <c r="J202" s="220"/>
      <c r="K202" s="221"/>
      <c r="L202" s="56"/>
      <c r="M202" s="56"/>
      <c r="N202" s="56"/>
      <c r="O202" s="56"/>
    </row>
    <row r="203" spans="1:15" x14ac:dyDescent="0.25">
      <c r="A203" s="56"/>
      <c r="B203" s="56"/>
      <c r="C203" s="216" t="str">
        <f>D$5</f>
        <v xml:space="preserve">Capital de trabajo requerido </v>
      </c>
      <c r="D203" s="216"/>
      <c r="E203" s="216"/>
      <c r="F203" s="156">
        <f>F192+G$65</f>
        <v>4606585.4467958361</v>
      </c>
      <c r="G203" s="56"/>
      <c r="H203" s="216"/>
      <c r="I203" s="216"/>
      <c r="J203" s="216"/>
      <c r="K203" s="157">
        <v>0</v>
      </c>
      <c r="L203" s="56"/>
      <c r="M203" s="56"/>
      <c r="N203" s="56"/>
      <c r="O203" s="56"/>
    </row>
    <row r="204" spans="1:15" x14ac:dyDescent="0.25">
      <c r="A204" s="56"/>
      <c r="B204" s="56"/>
      <c r="C204" s="219" t="s">
        <v>203</v>
      </c>
      <c r="D204" s="220"/>
      <c r="E204" s="220"/>
      <c r="F204" s="221"/>
      <c r="G204" s="56"/>
      <c r="H204" s="219" t="s">
        <v>205</v>
      </c>
      <c r="I204" s="220"/>
      <c r="J204" s="220"/>
      <c r="K204" s="221"/>
      <c r="L204" s="56"/>
      <c r="M204" s="56"/>
      <c r="N204" s="56"/>
      <c r="O204" s="56"/>
    </row>
    <row r="205" spans="1:15" x14ac:dyDescent="0.25">
      <c r="A205" s="56"/>
      <c r="B205" s="56"/>
      <c r="C205" s="216" t="str">
        <f>D$2</f>
        <v>Terreno</v>
      </c>
      <c r="D205" s="216"/>
      <c r="E205" s="216"/>
      <c r="F205" s="156">
        <f>F$2</f>
        <v>100000</v>
      </c>
      <c r="G205" s="56"/>
      <c r="H205" s="216" t="s">
        <v>207</v>
      </c>
      <c r="I205" s="216"/>
      <c r="J205" s="216"/>
      <c r="K205" s="156">
        <f>K194</f>
        <v>1800000</v>
      </c>
      <c r="L205" s="56"/>
      <c r="M205" s="56"/>
      <c r="N205" s="56"/>
      <c r="O205" s="56"/>
    </row>
    <row r="206" spans="1:15" x14ac:dyDescent="0.25">
      <c r="A206" s="56"/>
      <c r="B206" s="56"/>
      <c r="C206" s="218" t="str">
        <f>D$3</f>
        <v>Construcción de Infraestructura</v>
      </c>
      <c r="D206" s="216"/>
      <c r="E206" s="216"/>
      <c r="F206" s="156">
        <f>F$162</f>
        <v>500000</v>
      </c>
      <c r="G206" s="56"/>
      <c r="H206" s="216" t="str">
        <f>C$55</f>
        <v>UTILIDAD DEL EJERCICIO</v>
      </c>
      <c r="I206" s="216"/>
      <c r="J206" s="216"/>
      <c r="K206" s="157">
        <f>K195+G$55</f>
        <v>3619918.7801291691</v>
      </c>
      <c r="L206" s="56"/>
      <c r="M206" s="56"/>
      <c r="N206" s="56"/>
      <c r="O206" s="56"/>
    </row>
    <row r="207" spans="1:15" x14ac:dyDescent="0.25">
      <c r="A207" s="56"/>
      <c r="B207" s="56"/>
      <c r="C207" s="218" t="str">
        <f>C$47</f>
        <v>Depreciación de infraestructura</v>
      </c>
      <c r="D207" s="216"/>
      <c r="E207" s="216"/>
      <c r="F207" s="157">
        <f>D$47*(-1)*B202</f>
        <v>-66666.666666666672</v>
      </c>
      <c r="G207" s="56"/>
      <c r="H207" s="87"/>
      <c r="I207" s="87"/>
      <c r="J207" s="87"/>
      <c r="K207" s="87"/>
      <c r="L207" s="56"/>
      <c r="M207" s="56"/>
      <c r="N207" s="56"/>
      <c r="O207" s="56"/>
    </row>
    <row r="208" spans="1:15" x14ac:dyDescent="0.25">
      <c r="A208" s="56"/>
      <c r="B208" s="56"/>
      <c r="C208" s="218" t="str">
        <f>D$4</f>
        <v>Maquinaria nueva</v>
      </c>
      <c r="D208" s="216"/>
      <c r="E208" s="216"/>
      <c r="F208" s="156">
        <f>F$164</f>
        <v>1000000</v>
      </c>
      <c r="G208" s="56"/>
      <c r="H208" s="87"/>
      <c r="I208" s="87"/>
      <c r="J208" s="87"/>
      <c r="K208" s="87"/>
      <c r="L208" s="56"/>
      <c r="M208" s="56"/>
      <c r="N208" s="56"/>
      <c r="O208" s="56"/>
    </row>
    <row r="209" spans="1:15" x14ac:dyDescent="0.25">
      <c r="A209" s="56"/>
      <c r="B209" s="56"/>
      <c r="C209" s="216" t="str">
        <f>C$46</f>
        <v>Depreciación de maquinaria</v>
      </c>
      <c r="D209" s="216"/>
      <c r="E209" s="216"/>
      <c r="F209" s="157">
        <f>D$46*(-1)*B202</f>
        <v>-720000</v>
      </c>
      <c r="G209" s="56"/>
      <c r="H209" s="87"/>
      <c r="I209" s="87"/>
      <c r="J209" s="87"/>
      <c r="K209" s="87"/>
      <c r="L209" s="56"/>
      <c r="M209" s="56"/>
      <c r="N209" s="56"/>
      <c r="O209" s="56"/>
    </row>
    <row r="210" spans="1:15" x14ac:dyDescent="0.25">
      <c r="A210" s="56"/>
      <c r="B210" s="56"/>
      <c r="C210" s="217" t="s">
        <v>206</v>
      </c>
      <c r="D210" s="217"/>
      <c r="E210" s="217"/>
      <c r="F210" s="89">
        <f>SUM(F203,F205:F209)</f>
        <v>5419918.7801291691</v>
      </c>
      <c r="G210" s="56"/>
      <c r="H210" s="217" t="s">
        <v>208</v>
      </c>
      <c r="I210" s="217"/>
      <c r="J210" s="217"/>
      <c r="K210" s="89">
        <f>SUM(K203,K205:K206)</f>
        <v>5419918.7801291691</v>
      </c>
      <c r="L210" s="56"/>
      <c r="M210" s="56"/>
      <c r="N210" s="56"/>
      <c r="O210" s="56"/>
    </row>
    <row r="211" spans="1:15" x14ac:dyDescent="0.25">
      <c r="A211" s="56"/>
      <c r="B211" s="56"/>
      <c r="C211" s="158"/>
      <c r="D211" s="158"/>
      <c r="E211" s="158"/>
      <c r="F211" s="158"/>
      <c r="G211" s="56"/>
      <c r="H211" s="158"/>
      <c r="I211" s="158"/>
      <c r="J211" s="158"/>
      <c r="K211" s="158"/>
      <c r="L211" s="56"/>
      <c r="M211" s="56"/>
      <c r="N211" s="56"/>
      <c r="O211" s="56"/>
    </row>
    <row r="212" spans="1:15" x14ac:dyDescent="0.25">
      <c r="A212" s="56"/>
      <c r="B212" s="56"/>
      <c r="C212" s="158"/>
      <c r="D212" s="158"/>
      <c r="E212" s="158"/>
      <c r="F212" s="158"/>
      <c r="G212" s="56"/>
      <c r="H212" s="158"/>
      <c r="I212" s="158"/>
      <c r="J212" s="158"/>
      <c r="K212" s="158"/>
      <c r="L212" s="56"/>
      <c r="M212" s="56"/>
      <c r="N212" s="56"/>
      <c r="O212" s="56"/>
    </row>
    <row r="213" spans="1:15" x14ac:dyDescent="0.25">
      <c r="A213" s="56"/>
      <c r="B213" s="155">
        <v>5</v>
      </c>
      <c r="C213" s="219" t="s">
        <v>202</v>
      </c>
      <c r="D213" s="220"/>
      <c r="E213" s="220"/>
      <c r="F213" s="221"/>
      <c r="G213" s="56"/>
      <c r="H213" s="219" t="s">
        <v>204</v>
      </c>
      <c r="I213" s="220"/>
      <c r="J213" s="220"/>
      <c r="K213" s="221"/>
      <c r="L213" s="56"/>
      <c r="M213" s="56"/>
      <c r="N213" s="56"/>
      <c r="O213" s="56"/>
    </row>
    <row r="214" spans="1:15" x14ac:dyDescent="0.25">
      <c r="A214" s="56"/>
      <c r="B214" s="56"/>
      <c r="C214" s="216" t="str">
        <f>D$5</f>
        <v xml:space="preserve">Capital de trabajo requerido </v>
      </c>
      <c r="D214" s="216"/>
      <c r="E214" s="216"/>
      <c r="F214" s="156">
        <f>F203+H$65</f>
        <v>5577484.0780619867</v>
      </c>
      <c r="G214" s="56"/>
      <c r="H214" s="216"/>
      <c r="I214" s="216"/>
      <c r="J214" s="216"/>
      <c r="K214" s="157">
        <v>0</v>
      </c>
      <c r="L214" s="56"/>
      <c r="M214" s="56"/>
      <c r="N214" s="56"/>
      <c r="O214" s="56"/>
    </row>
    <row r="215" spans="1:15" x14ac:dyDescent="0.25">
      <c r="A215" s="56"/>
      <c r="B215" s="56"/>
      <c r="C215" s="219" t="s">
        <v>203</v>
      </c>
      <c r="D215" s="220"/>
      <c r="E215" s="220"/>
      <c r="F215" s="221"/>
      <c r="G215" s="56"/>
      <c r="H215" s="219" t="s">
        <v>205</v>
      </c>
      <c r="I215" s="220"/>
      <c r="J215" s="220"/>
      <c r="K215" s="221"/>
      <c r="L215" s="56"/>
      <c r="M215" s="56"/>
      <c r="N215" s="56"/>
      <c r="O215" s="56"/>
    </row>
    <row r="216" spans="1:15" x14ac:dyDescent="0.25">
      <c r="A216" s="56"/>
      <c r="B216" s="56"/>
      <c r="C216" s="216" t="str">
        <f>D$2</f>
        <v>Terreno</v>
      </c>
      <c r="D216" s="216"/>
      <c r="E216" s="216"/>
      <c r="F216" s="156">
        <f>F$2</f>
        <v>100000</v>
      </c>
      <c r="G216" s="56"/>
      <c r="H216" s="216" t="s">
        <v>207</v>
      </c>
      <c r="I216" s="216"/>
      <c r="J216" s="216"/>
      <c r="K216" s="156">
        <f>K205</f>
        <v>1800000</v>
      </c>
      <c r="L216" s="56"/>
      <c r="M216" s="56"/>
      <c r="N216" s="56"/>
      <c r="O216" s="56"/>
    </row>
    <row r="217" spans="1:15" x14ac:dyDescent="0.25">
      <c r="A217" s="56"/>
      <c r="B217" s="56"/>
      <c r="C217" s="218" t="str">
        <f>D$3</f>
        <v>Construcción de Infraestructura</v>
      </c>
      <c r="D217" s="216"/>
      <c r="E217" s="216"/>
      <c r="F217" s="156">
        <f>F$162</f>
        <v>500000</v>
      </c>
      <c r="G217" s="56"/>
      <c r="H217" s="216" t="str">
        <f>C$55</f>
        <v>UTILIDAD DEL EJERCICIO</v>
      </c>
      <c r="I217" s="216"/>
      <c r="J217" s="216"/>
      <c r="K217" s="157">
        <f>K206+H$55</f>
        <v>4394150.7447286528</v>
      </c>
      <c r="L217" s="56"/>
      <c r="M217" s="56"/>
      <c r="N217" s="56"/>
      <c r="O217" s="56"/>
    </row>
    <row r="218" spans="1:15" x14ac:dyDescent="0.25">
      <c r="A218" s="56"/>
      <c r="B218" s="56"/>
      <c r="C218" s="218" t="str">
        <f>C$47</f>
        <v>Depreciación de infraestructura</v>
      </c>
      <c r="D218" s="216"/>
      <c r="E218" s="216"/>
      <c r="F218" s="157">
        <f>D$47*(-1)*B213</f>
        <v>-83333.333333333343</v>
      </c>
      <c r="G218" s="56"/>
      <c r="H218" s="87"/>
      <c r="I218" s="87"/>
      <c r="J218" s="87"/>
      <c r="K218" s="87"/>
      <c r="L218" s="56"/>
      <c r="M218" s="56"/>
      <c r="N218" s="56"/>
      <c r="O218" s="56"/>
    </row>
    <row r="219" spans="1:15" x14ac:dyDescent="0.25">
      <c r="A219" s="56"/>
      <c r="B219" s="56"/>
      <c r="C219" s="218" t="str">
        <f>D$4</f>
        <v>Maquinaria nueva</v>
      </c>
      <c r="D219" s="216"/>
      <c r="E219" s="216"/>
      <c r="F219" s="156">
        <f>F$164</f>
        <v>1000000</v>
      </c>
      <c r="G219" s="56"/>
      <c r="H219" s="87"/>
      <c r="I219" s="87"/>
      <c r="J219" s="87"/>
      <c r="K219" s="87"/>
      <c r="L219" s="56"/>
      <c r="M219" s="56"/>
      <c r="N219" s="56"/>
      <c r="O219" s="56"/>
    </row>
    <row r="220" spans="1:15" x14ac:dyDescent="0.25">
      <c r="A220" s="56"/>
      <c r="B220" s="56"/>
      <c r="C220" s="216" t="str">
        <f>C$46</f>
        <v>Depreciación de maquinaria</v>
      </c>
      <c r="D220" s="216"/>
      <c r="E220" s="216"/>
      <c r="F220" s="157">
        <f>D$46*(-1)*B213</f>
        <v>-900000</v>
      </c>
      <c r="G220" s="56"/>
      <c r="H220" s="87"/>
      <c r="I220" s="87"/>
      <c r="J220" s="87"/>
      <c r="K220" s="87"/>
      <c r="L220" s="56"/>
      <c r="M220" s="56"/>
      <c r="N220" s="56"/>
      <c r="O220" s="56"/>
    </row>
    <row r="221" spans="1:15" x14ac:dyDescent="0.25">
      <c r="A221" s="56"/>
      <c r="B221" s="56"/>
      <c r="C221" s="217" t="s">
        <v>206</v>
      </c>
      <c r="D221" s="217"/>
      <c r="E221" s="217"/>
      <c r="F221" s="89">
        <f>SUM(F214,F216:F220)</f>
        <v>6194150.7447286537</v>
      </c>
      <c r="G221" s="56"/>
      <c r="H221" s="217" t="s">
        <v>208</v>
      </c>
      <c r="I221" s="217"/>
      <c r="J221" s="217"/>
      <c r="K221" s="89">
        <f>SUM(K214,K216:K217)</f>
        <v>6194150.7447286528</v>
      </c>
      <c r="L221" s="56"/>
      <c r="M221" s="56"/>
      <c r="N221" s="56"/>
      <c r="O221" s="56"/>
    </row>
    <row r="222" spans="1:15" x14ac:dyDescent="0.25">
      <c r="A222" s="56"/>
      <c r="B222" s="56"/>
      <c r="C222" s="158"/>
      <c r="D222" s="158"/>
      <c r="E222" s="158"/>
      <c r="F222" s="158"/>
      <c r="G222" s="56"/>
      <c r="H222" s="158"/>
      <c r="I222" s="158"/>
      <c r="J222" s="158"/>
      <c r="K222" s="158"/>
      <c r="L222" s="56"/>
      <c r="M222" s="56"/>
      <c r="N222" s="56"/>
      <c r="O222" s="56"/>
    </row>
    <row r="223" spans="1:15" x14ac:dyDescent="0.25">
      <c r="A223" s="56"/>
      <c r="B223" s="56"/>
      <c r="C223" s="158"/>
      <c r="D223" s="158"/>
      <c r="E223" s="158"/>
      <c r="F223" s="158"/>
      <c r="G223" s="56"/>
      <c r="H223" s="158"/>
      <c r="I223" s="158"/>
      <c r="J223" s="158"/>
      <c r="K223" s="158"/>
      <c r="L223" s="56"/>
      <c r="M223" s="56"/>
      <c r="N223" s="56"/>
      <c r="O223" s="56"/>
    </row>
    <row r="224" spans="1:15" x14ac:dyDescent="0.25">
      <c r="A224" s="56"/>
      <c r="B224" s="155">
        <v>6</v>
      </c>
      <c r="C224" s="219" t="s">
        <v>202</v>
      </c>
      <c r="D224" s="220"/>
      <c r="E224" s="220"/>
      <c r="F224" s="221"/>
      <c r="G224" s="56"/>
      <c r="H224" s="219" t="s">
        <v>204</v>
      </c>
      <c r="I224" s="220"/>
      <c r="J224" s="220"/>
      <c r="K224" s="221"/>
      <c r="L224" s="56"/>
      <c r="M224" s="56"/>
      <c r="N224" s="56"/>
      <c r="O224" s="56"/>
    </row>
    <row r="225" spans="1:15" x14ac:dyDescent="0.25">
      <c r="A225" s="56"/>
      <c r="B225" s="56"/>
      <c r="C225" s="216" t="str">
        <f>D$5</f>
        <v xml:space="preserve">Capital de trabajo requerido </v>
      </c>
      <c r="D225" s="216"/>
      <c r="E225" s="216"/>
      <c r="F225" s="156">
        <f>F214+I$65</f>
        <v>5606956.5097700991</v>
      </c>
      <c r="G225" s="56"/>
      <c r="H225" s="216"/>
      <c r="I225" s="216"/>
      <c r="J225" s="216"/>
      <c r="K225" s="157">
        <v>0</v>
      </c>
      <c r="L225" s="56"/>
      <c r="M225" s="56"/>
      <c r="N225" s="56"/>
      <c r="O225" s="56"/>
    </row>
    <row r="226" spans="1:15" x14ac:dyDescent="0.25">
      <c r="A226" s="56"/>
      <c r="B226" s="56"/>
      <c r="C226" s="219" t="s">
        <v>203</v>
      </c>
      <c r="D226" s="220"/>
      <c r="E226" s="220"/>
      <c r="F226" s="221"/>
      <c r="G226" s="56"/>
      <c r="H226" s="219" t="s">
        <v>205</v>
      </c>
      <c r="I226" s="220"/>
      <c r="J226" s="220"/>
      <c r="K226" s="221"/>
      <c r="L226" s="56"/>
      <c r="M226" s="56"/>
      <c r="N226" s="56"/>
      <c r="O226" s="56"/>
    </row>
    <row r="227" spans="1:15" x14ac:dyDescent="0.25">
      <c r="A227" s="56"/>
      <c r="B227" s="56"/>
      <c r="C227" s="216" t="str">
        <f>D$2</f>
        <v>Terreno</v>
      </c>
      <c r="D227" s="216"/>
      <c r="E227" s="216"/>
      <c r="F227" s="156">
        <f>F$2</f>
        <v>100000</v>
      </c>
      <c r="G227" s="56"/>
      <c r="H227" s="216" t="s">
        <v>207</v>
      </c>
      <c r="I227" s="216"/>
      <c r="J227" s="216"/>
      <c r="K227" s="156">
        <f>K216</f>
        <v>1800000</v>
      </c>
      <c r="L227" s="56"/>
      <c r="M227" s="56"/>
      <c r="N227" s="56"/>
      <c r="O227" s="56"/>
    </row>
    <row r="228" spans="1:15" x14ac:dyDescent="0.25">
      <c r="A228" s="56"/>
      <c r="B228" s="56"/>
      <c r="C228" s="218" t="str">
        <f>D$3</f>
        <v>Construcción de Infraestructura</v>
      </c>
      <c r="D228" s="216"/>
      <c r="E228" s="216"/>
      <c r="F228" s="156">
        <f>F$162</f>
        <v>500000</v>
      </c>
      <c r="G228" s="56"/>
      <c r="H228" s="216" t="str">
        <f>C$55</f>
        <v>UTILIDAD DEL EJERCICIO</v>
      </c>
      <c r="I228" s="216"/>
      <c r="J228" s="216"/>
      <c r="K228" s="157">
        <f>K217+I$55</f>
        <v>5126956.5097700981</v>
      </c>
      <c r="L228" s="56"/>
      <c r="M228" s="73"/>
      <c r="N228" s="56"/>
      <c r="O228" s="56"/>
    </row>
    <row r="229" spans="1:15" x14ac:dyDescent="0.25">
      <c r="A229" s="56"/>
      <c r="B229" s="56"/>
      <c r="C229" s="218" t="str">
        <f>C$47</f>
        <v>Depreciación de infraestructura</v>
      </c>
      <c r="D229" s="216"/>
      <c r="E229" s="216"/>
      <c r="F229" s="157">
        <f>D$47*(-1)*B224</f>
        <v>-100000</v>
      </c>
      <c r="G229" s="56"/>
      <c r="H229" s="87"/>
      <c r="I229" s="87"/>
      <c r="J229" s="87"/>
      <c r="K229" s="87"/>
      <c r="L229" s="56"/>
      <c r="M229" s="56"/>
      <c r="N229" s="56"/>
      <c r="O229" s="56"/>
    </row>
    <row r="230" spans="1:15" x14ac:dyDescent="0.25">
      <c r="A230" s="56"/>
      <c r="B230" s="56"/>
      <c r="C230" s="218" t="str">
        <f>D$4</f>
        <v>Maquinaria nueva</v>
      </c>
      <c r="D230" s="216"/>
      <c r="E230" s="216"/>
      <c r="F230" s="156">
        <f>F$164</f>
        <v>1000000</v>
      </c>
      <c r="G230" s="56"/>
      <c r="H230" s="87"/>
      <c r="I230" s="87"/>
      <c r="J230" s="87"/>
      <c r="K230" s="87"/>
      <c r="L230" s="56"/>
      <c r="M230" s="56"/>
      <c r="N230" s="56"/>
      <c r="O230" s="56"/>
    </row>
    <row r="231" spans="1:15" x14ac:dyDescent="0.25">
      <c r="A231" s="56"/>
      <c r="B231" s="56"/>
      <c r="C231" s="216" t="str">
        <f>C$46</f>
        <v>Depreciación de maquinaria</v>
      </c>
      <c r="D231" s="216"/>
      <c r="E231" s="216"/>
      <c r="F231" s="157">
        <f>D$46*(-1)*B169</f>
        <v>-180000</v>
      </c>
      <c r="G231" s="56"/>
      <c r="H231" s="87"/>
      <c r="I231" s="87"/>
      <c r="J231" s="87"/>
      <c r="K231" s="87"/>
      <c r="L231" s="56"/>
      <c r="M231" s="56"/>
      <c r="N231" s="56"/>
      <c r="O231" s="56"/>
    </row>
    <row r="232" spans="1:15" x14ac:dyDescent="0.25">
      <c r="A232" s="56"/>
      <c r="B232" s="56"/>
      <c r="C232" s="217" t="s">
        <v>206</v>
      </c>
      <c r="D232" s="217"/>
      <c r="E232" s="217"/>
      <c r="F232" s="89">
        <f>SUM(F225,F227:F231)</f>
        <v>6926956.5097700991</v>
      </c>
      <c r="G232" s="56"/>
      <c r="H232" s="217" t="s">
        <v>208</v>
      </c>
      <c r="I232" s="217"/>
      <c r="J232" s="217"/>
      <c r="K232" s="89">
        <f>SUM(K225,K227:K228)</f>
        <v>6926956.5097700981</v>
      </c>
      <c r="L232" s="56"/>
      <c r="M232" s="73"/>
      <c r="N232" s="56"/>
      <c r="O232" s="56"/>
    </row>
    <row r="233" spans="1:15" x14ac:dyDescent="0.25">
      <c r="A233" s="56"/>
      <c r="B233" s="56"/>
      <c r="C233" s="158"/>
      <c r="D233" s="158"/>
      <c r="E233" s="158"/>
      <c r="F233" s="158"/>
      <c r="G233" s="56"/>
      <c r="H233" s="158"/>
      <c r="I233" s="158"/>
      <c r="J233" s="158"/>
      <c r="K233" s="158"/>
      <c r="L233" s="56"/>
      <c r="M233" s="56"/>
      <c r="N233" s="56"/>
      <c r="O233" s="56"/>
    </row>
    <row r="234" spans="1:15" x14ac:dyDescent="0.25">
      <c r="A234" s="56"/>
      <c r="B234" s="56"/>
      <c r="C234" s="158"/>
      <c r="D234" s="158"/>
      <c r="E234" s="158"/>
      <c r="F234" s="158"/>
      <c r="G234" s="56"/>
      <c r="H234" s="158"/>
      <c r="I234" s="158"/>
      <c r="J234" s="158"/>
      <c r="K234" s="158"/>
      <c r="L234" s="56"/>
      <c r="M234" s="56"/>
      <c r="N234" s="56"/>
      <c r="O234" s="56"/>
    </row>
    <row r="235" spans="1:15" x14ac:dyDescent="0.25">
      <c r="A235" s="56"/>
      <c r="B235" s="155">
        <v>7</v>
      </c>
      <c r="C235" s="219" t="s">
        <v>202</v>
      </c>
      <c r="D235" s="220"/>
      <c r="E235" s="220"/>
      <c r="F235" s="221"/>
      <c r="G235" s="56"/>
      <c r="H235" s="219" t="s">
        <v>204</v>
      </c>
      <c r="I235" s="220"/>
      <c r="J235" s="220"/>
      <c r="K235" s="221"/>
      <c r="L235" s="56"/>
      <c r="M235" s="56"/>
      <c r="N235" s="56"/>
      <c r="O235" s="56"/>
    </row>
    <row r="236" spans="1:15" x14ac:dyDescent="0.25">
      <c r="A236" s="56"/>
      <c r="B236" s="56"/>
      <c r="C236" s="216" t="str">
        <f>D$5</f>
        <v xml:space="preserve">Capital de trabajo requerido </v>
      </c>
      <c r="D236" s="216"/>
      <c r="E236" s="216"/>
      <c r="F236" s="156">
        <f>F225+J$65</f>
        <v>6460414.8117567319</v>
      </c>
      <c r="G236" s="56"/>
      <c r="H236" s="216"/>
      <c r="I236" s="216"/>
      <c r="J236" s="216"/>
      <c r="K236" s="157">
        <v>0</v>
      </c>
      <c r="L236" s="56"/>
      <c r="M236" s="56"/>
      <c r="N236" s="56"/>
      <c r="O236" s="56"/>
    </row>
    <row r="237" spans="1:15" x14ac:dyDescent="0.25">
      <c r="A237" s="56"/>
      <c r="B237" s="56"/>
      <c r="C237" s="219" t="s">
        <v>203</v>
      </c>
      <c r="D237" s="220"/>
      <c r="E237" s="220"/>
      <c r="F237" s="221"/>
      <c r="G237" s="56"/>
      <c r="H237" s="219" t="s">
        <v>205</v>
      </c>
      <c r="I237" s="220"/>
      <c r="J237" s="220"/>
      <c r="K237" s="221"/>
      <c r="L237" s="56"/>
      <c r="M237" s="56"/>
      <c r="N237" s="56"/>
      <c r="O237" s="56"/>
    </row>
    <row r="238" spans="1:15" x14ac:dyDescent="0.25">
      <c r="A238" s="56"/>
      <c r="B238" s="56"/>
      <c r="C238" s="216" t="str">
        <f>D$2</f>
        <v>Terreno</v>
      </c>
      <c r="D238" s="216"/>
      <c r="E238" s="216"/>
      <c r="F238" s="156">
        <f>F$2</f>
        <v>100000</v>
      </c>
      <c r="G238" s="56"/>
      <c r="H238" s="216" t="s">
        <v>207</v>
      </c>
      <c r="I238" s="216"/>
      <c r="J238" s="216"/>
      <c r="K238" s="156">
        <f>K227</f>
        <v>1800000</v>
      </c>
      <c r="L238" s="56"/>
      <c r="M238" s="56"/>
      <c r="N238" s="56"/>
      <c r="O238" s="56"/>
    </row>
    <row r="239" spans="1:15" x14ac:dyDescent="0.25">
      <c r="A239" s="56"/>
      <c r="B239" s="56"/>
      <c r="C239" s="218" t="str">
        <f>D$3</f>
        <v>Construcción de Infraestructura</v>
      </c>
      <c r="D239" s="216"/>
      <c r="E239" s="216"/>
      <c r="F239" s="156">
        <f>F$162</f>
        <v>500000</v>
      </c>
      <c r="G239" s="56"/>
      <c r="H239" s="216" t="str">
        <f>C$55</f>
        <v>UTILIDAD DEL EJERCICIO</v>
      </c>
      <c r="I239" s="216"/>
      <c r="J239" s="216"/>
      <c r="K239" s="157">
        <f>K228+J$55</f>
        <v>5783748.145090064</v>
      </c>
      <c r="L239" s="56"/>
      <c r="M239" s="56"/>
      <c r="N239" s="56"/>
      <c r="O239" s="56"/>
    </row>
    <row r="240" spans="1:15" x14ac:dyDescent="0.25">
      <c r="A240" s="56"/>
      <c r="B240" s="56"/>
      <c r="C240" s="218" t="str">
        <f>C$47</f>
        <v>Depreciación de infraestructura</v>
      </c>
      <c r="D240" s="216"/>
      <c r="E240" s="216"/>
      <c r="F240" s="157">
        <f>D$47*(-1)*B235</f>
        <v>-116666.66666666667</v>
      </c>
      <c r="G240" s="56"/>
      <c r="H240" s="87"/>
      <c r="I240" s="87"/>
      <c r="J240" s="87"/>
      <c r="K240" s="87"/>
      <c r="L240" s="56"/>
      <c r="M240" s="56"/>
      <c r="N240" s="56"/>
      <c r="O240" s="56"/>
    </row>
    <row r="241" spans="1:15" x14ac:dyDescent="0.25">
      <c r="A241" s="56"/>
      <c r="B241" s="56"/>
      <c r="C241" s="218" t="str">
        <f>D$4</f>
        <v>Maquinaria nueva</v>
      </c>
      <c r="D241" s="216"/>
      <c r="E241" s="216"/>
      <c r="F241" s="156">
        <f>F$164</f>
        <v>1000000</v>
      </c>
      <c r="G241" s="56"/>
      <c r="H241" s="87"/>
      <c r="I241" s="87"/>
      <c r="J241" s="87"/>
      <c r="K241" s="87"/>
      <c r="L241" s="56"/>
      <c r="M241" s="56"/>
      <c r="N241" s="56"/>
      <c r="O241" s="56"/>
    </row>
    <row r="242" spans="1:15" x14ac:dyDescent="0.25">
      <c r="A242" s="56"/>
      <c r="B242" s="56"/>
      <c r="C242" s="216" t="str">
        <f>C$46</f>
        <v>Depreciación de maquinaria</v>
      </c>
      <c r="D242" s="216"/>
      <c r="E242" s="216"/>
      <c r="F242" s="157">
        <f>D$46*(-1)*B180</f>
        <v>-360000</v>
      </c>
      <c r="G242" s="56"/>
      <c r="H242" s="87"/>
      <c r="I242" s="87"/>
      <c r="J242" s="87"/>
      <c r="K242" s="87"/>
      <c r="L242" s="56"/>
      <c r="M242" s="56"/>
      <c r="N242" s="56"/>
      <c r="O242" s="56"/>
    </row>
    <row r="243" spans="1:15" x14ac:dyDescent="0.25">
      <c r="A243" s="56"/>
      <c r="B243" s="56"/>
      <c r="C243" s="217" t="s">
        <v>206</v>
      </c>
      <c r="D243" s="217"/>
      <c r="E243" s="217"/>
      <c r="F243" s="89">
        <f>SUM(F236,F238:F242)</f>
        <v>7583748.145090065</v>
      </c>
      <c r="G243" s="56"/>
      <c r="H243" s="217" t="s">
        <v>208</v>
      </c>
      <c r="I243" s="217"/>
      <c r="J243" s="217"/>
      <c r="K243" s="89">
        <f>SUM(K236,K238:K239)</f>
        <v>7583748.145090064</v>
      </c>
      <c r="L243" s="56"/>
      <c r="M243" s="73"/>
      <c r="N243" s="56"/>
      <c r="O243" s="56"/>
    </row>
    <row r="244" spans="1:15" x14ac:dyDescent="0.25">
      <c r="A244" s="56"/>
      <c r="B244" s="56"/>
      <c r="C244" s="158"/>
      <c r="D244" s="158"/>
      <c r="E244" s="158"/>
      <c r="F244" s="158"/>
      <c r="G244" s="56"/>
      <c r="H244" s="158"/>
      <c r="I244" s="158"/>
      <c r="J244" s="158"/>
      <c r="K244" s="158"/>
      <c r="L244" s="56"/>
      <c r="M244" s="56"/>
      <c r="N244" s="56"/>
      <c r="O244" s="56"/>
    </row>
    <row r="245" spans="1:15" x14ac:dyDescent="0.25">
      <c r="A245" s="56"/>
      <c r="B245" s="56"/>
      <c r="C245" s="158"/>
      <c r="D245" s="158"/>
      <c r="E245" s="158"/>
      <c r="F245" s="158"/>
      <c r="G245" s="56"/>
      <c r="H245" s="158"/>
      <c r="I245" s="158"/>
      <c r="J245" s="158"/>
      <c r="K245" s="158"/>
      <c r="L245" s="56"/>
      <c r="M245" s="56"/>
      <c r="N245" s="56"/>
      <c r="O245" s="56"/>
    </row>
    <row r="246" spans="1:15" x14ac:dyDescent="0.25">
      <c r="A246" s="56"/>
      <c r="B246" s="155">
        <v>8</v>
      </c>
      <c r="C246" s="219" t="s">
        <v>202</v>
      </c>
      <c r="D246" s="220"/>
      <c r="E246" s="220"/>
      <c r="F246" s="221"/>
      <c r="G246" s="56"/>
      <c r="H246" s="219" t="s">
        <v>204</v>
      </c>
      <c r="I246" s="220"/>
      <c r="J246" s="220"/>
      <c r="K246" s="221"/>
      <c r="L246" s="56"/>
      <c r="M246" s="56"/>
      <c r="N246" s="56"/>
      <c r="O246" s="56"/>
    </row>
    <row r="247" spans="1:15" x14ac:dyDescent="0.25">
      <c r="A247" s="56"/>
      <c r="B247" s="56"/>
      <c r="C247" s="216" t="str">
        <f>D$5</f>
        <v xml:space="preserve">Capital de trabajo requerido </v>
      </c>
      <c r="D247" s="216"/>
      <c r="E247" s="216"/>
      <c r="F247" s="156">
        <f>F236+K$65</f>
        <v>7262991.7280264571</v>
      </c>
      <c r="G247" s="56"/>
      <c r="H247" s="216"/>
      <c r="I247" s="216"/>
      <c r="J247" s="216"/>
      <c r="K247" s="157">
        <v>0</v>
      </c>
      <c r="L247" s="56"/>
      <c r="M247" s="56"/>
      <c r="N247" s="56"/>
      <c r="O247" s="56"/>
    </row>
    <row r="248" spans="1:15" x14ac:dyDescent="0.25">
      <c r="A248" s="56"/>
      <c r="B248" s="56"/>
      <c r="C248" s="219" t="s">
        <v>203</v>
      </c>
      <c r="D248" s="220"/>
      <c r="E248" s="220"/>
      <c r="F248" s="221"/>
      <c r="G248" s="56"/>
      <c r="H248" s="219" t="s">
        <v>205</v>
      </c>
      <c r="I248" s="220"/>
      <c r="J248" s="220"/>
      <c r="K248" s="221"/>
      <c r="L248" s="56"/>
      <c r="M248" s="56"/>
      <c r="N248" s="56"/>
      <c r="O248" s="56"/>
    </row>
    <row r="249" spans="1:15" x14ac:dyDescent="0.25">
      <c r="A249" s="56"/>
      <c r="B249" s="56"/>
      <c r="C249" s="216" t="str">
        <f>D$2</f>
        <v>Terreno</v>
      </c>
      <c r="D249" s="216"/>
      <c r="E249" s="216"/>
      <c r="F249" s="156">
        <f>F$2</f>
        <v>100000</v>
      </c>
      <c r="G249" s="56"/>
      <c r="H249" s="216" t="s">
        <v>207</v>
      </c>
      <c r="I249" s="216"/>
      <c r="J249" s="216"/>
      <c r="K249" s="156">
        <f>K238</f>
        <v>1800000</v>
      </c>
      <c r="L249" s="56"/>
      <c r="M249" s="56"/>
      <c r="N249" s="56"/>
      <c r="O249" s="56"/>
    </row>
    <row r="250" spans="1:15" x14ac:dyDescent="0.25">
      <c r="A250" s="56"/>
      <c r="B250" s="56"/>
      <c r="C250" s="218" t="str">
        <f>D$3</f>
        <v>Construcción de Infraestructura</v>
      </c>
      <c r="D250" s="216"/>
      <c r="E250" s="216"/>
      <c r="F250" s="156">
        <f>F$162</f>
        <v>500000</v>
      </c>
      <c r="G250" s="56"/>
      <c r="H250" s="216" t="str">
        <f>C$55</f>
        <v>UTILIDAD DEL EJERCICIO</v>
      </c>
      <c r="I250" s="216"/>
      <c r="J250" s="216"/>
      <c r="K250" s="157">
        <f>K239+K$55</f>
        <v>6389658.3946931232</v>
      </c>
      <c r="L250" s="56"/>
      <c r="M250" s="56"/>
      <c r="N250" s="56"/>
      <c r="O250" s="56"/>
    </row>
    <row r="251" spans="1:15" x14ac:dyDescent="0.25">
      <c r="A251" s="56"/>
      <c r="B251" s="56"/>
      <c r="C251" s="218" t="str">
        <f>C$47</f>
        <v>Depreciación de infraestructura</v>
      </c>
      <c r="D251" s="216"/>
      <c r="E251" s="216"/>
      <c r="F251" s="157">
        <f>D$47*(-1)*B246</f>
        <v>-133333.33333333334</v>
      </c>
      <c r="G251" s="56"/>
      <c r="H251" s="87"/>
      <c r="I251" s="87"/>
      <c r="J251" s="87"/>
      <c r="K251" s="87"/>
      <c r="L251" s="56"/>
      <c r="M251" s="56"/>
      <c r="N251" s="56"/>
      <c r="O251" s="56"/>
    </row>
    <row r="252" spans="1:15" x14ac:dyDescent="0.25">
      <c r="A252" s="56"/>
      <c r="B252" s="56"/>
      <c r="C252" s="218" t="str">
        <f>D$4</f>
        <v>Maquinaria nueva</v>
      </c>
      <c r="D252" s="216"/>
      <c r="E252" s="216"/>
      <c r="F252" s="156">
        <f>F$164</f>
        <v>1000000</v>
      </c>
      <c r="G252" s="56"/>
      <c r="H252" s="87"/>
      <c r="I252" s="87"/>
      <c r="J252" s="87"/>
      <c r="K252" s="87"/>
      <c r="L252" s="56"/>
      <c r="M252" s="56"/>
      <c r="N252" s="56"/>
      <c r="O252" s="56"/>
    </row>
    <row r="253" spans="1:15" x14ac:dyDescent="0.25">
      <c r="A253" s="56"/>
      <c r="B253" s="56"/>
      <c r="C253" s="216" t="str">
        <f>C$46</f>
        <v>Depreciación de maquinaria</v>
      </c>
      <c r="D253" s="216"/>
      <c r="E253" s="216"/>
      <c r="F253" s="157">
        <f>D$46*(-1)*B191</f>
        <v>-540000</v>
      </c>
      <c r="G253" s="56"/>
      <c r="H253" s="87"/>
      <c r="I253" s="87"/>
      <c r="J253" s="87"/>
      <c r="K253" s="87"/>
      <c r="L253" s="56"/>
      <c r="M253" s="56"/>
      <c r="N253" s="56"/>
      <c r="O253" s="56"/>
    </row>
    <row r="254" spans="1:15" x14ac:dyDescent="0.25">
      <c r="A254" s="56"/>
      <c r="B254" s="56"/>
      <c r="C254" s="217" t="s">
        <v>206</v>
      </c>
      <c r="D254" s="217"/>
      <c r="E254" s="217"/>
      <c r="F254" s="89">
        <f>SUM(F247,F249:F253)</f>
        <v>8189658.394693125</v>
      </c>
      <c r="G254" s="56"/>
      <c r="H254" s="217" t="s">
        <v>208</v>
      </c>
      <c r="I254" s="217"/>
      <c r="J254" s="217"/>
      <c r="K254" s="89">
        <f>SUM(K247,K249:K250)</f>
        <v>8189658.3946931232</v>
      </c>
      <c r="L254" s="56"/>
      <c r="M254" s="73"/>
      <c r="N254" s="56"/>
      <c r="O254" s="56"/>
    </row>
    <row r="255" spans="1:15" x14ac:dyDescent="0.25">
      <c r="A255" s="56"/>
      <c r="B255" s="56"/>
      <c r="C255" s="158"/>
      <c r="D255" s="158"/>
      <c r="E255" s="158"/>
      <c r="F255" s="158"/>
      <c r="G255" s="56"/>
      <c r="H255" s="158"/>
      <c r="I255" s="158"/>
      <c r="J255" s="158"/>
      <c r="K255" s="158"/>
      <c r="L255" s="56"/>
      <c r="M255" s="56"/>
      <c r="N255" s="56"/>
      <c r="O255" s="56"/>
    </row>
    <row r="256" spans="1:15" x14ac:dyDescent="0.25">
      <c r="A256" s="56"/>
      <c r="B256" s="56"/>
      <c r="C256" s="158"/>
      <c r="D256" s="158"/>
      <c r="E256" s="158"/>
      <c r="F256" s="158"/>
      <c r="G256" s="56"/>
      <c r="H256" s="158"/>
      <c r="I256" s="158"/>
      <c r="J256" s="158"/>
      <c r="K256" s="158"/>
      <c r="L256" s="56"/>
      <c r="M256" s="56"/>
      <c r="N256" s="56"/>
      <c r="O256" s="56"/>
    </row>
    <row r="257" spans="1:15" x14ac:dyDescent="0.25">
      <c r="A257" s="56"/>
      <c r="B257" s="155">
        <v>9</v>
      </c>
      <c r="C257" s="219" t="s">
        <v>202</v>
      </c>
      <c r="D257" s="220"/>
      <c r="E257" s="220"/>
      <c r="F257" s="221"/>
      <c r="G257" s="56"/>
      <c r="H257" s="219" t="s">
        <v>204</v>
      </c>
      <c r="I257" s="220"/>
      <c r="J257" s="220"/>
      <c r="K257" s="221"/>
      <c r="L257" s="56"/>
      <c r="M257" s="56"/>
      <c r="N257" s="56"/>
      <c r="O257" s="56"/>
    </row>
    <row r="258" spans="1:15" x14ac:dyDescent="0.25">
      <c r="A258" s="56"/>
      <c r="B258" s="56"/>
      <c r="C258" s="216" t="str">
        <f>D$5</f>
        <v xml:space="preserve">Capital de trabajo requerido </v>
      </c>
      <c r="D258" s="216"/>
      <c r="E258" s="216"/>
      <c r="F258" s="156">
        <f>F247+L$65</f>
        <v>8044467.2040593401</v>
      </c>
      <c r="G258" s="56"/>
      <c r="H258" s="216"/>
      <c r="I258" s="216"/>
      <c r="J258" s="216"/>
      <c r="K258" s="157">
        <v>0</v>
      </c>
      <c r="L258" s="56"/>
      <c r="M258" s="56"/>
      <c r="N258" s="56"/>
      <c r="O258" s="56"/>
    </row>
    <row r="259" spans="1:15" x14ac:dyDescent="0.25">
      <c r="A259" s="56"/>
      <c r="B259" s="56"/>
      <c r="C259" s="219" t="s">
        <v>203</v>
      </c>
      <c r="D259" s="220"/>
      <c r="E259" s="220"/>
      <c r="F259" s="221"/>
      <c r="G259" s="56"/>
      <c r="H259" s="219" t="s">
        <v>205</v>
      </c>
      <c r="I259" s="220"/>
      <c r="J259" s="220"/>
      <c r="K259" s="221"/>
      <c r="L259" s="56"/>
      <c r="M259" s="56"/>
      <c r="N259" s="56"/>
      <c r="O259" s="56"/>
    </row>
    <row r="260" spans="1:15" x14ac:dyDescent="0.25">
      <c r="A260" s="56"/>
      <c r="B260" s="56"/>
      <c r="C260" s="216" t="str">
        <f>D$2</f>
        <v>Terreno</v>
      </c>
      <c r="D260" s="216"/>
      <c r="E260" s="216"/>
      <c r="F260" s="156">
        <f>F$2</f>
        <v>100000</v>
      </c>
      <c r="G260" s="56"/>
      <c r="H260" s="216" t="s">
        <v>207</v>
      </c>
      <c r="I260" s="216"/>
      <c r="J260" s="216"/>
      <c r="K260" s="156">
        <f>K249</f>
        <v>1800000</v>
      </c>
      <c r="L260" s="56"/>
      <c r="M260" s="56"/>
      <c r="N260" s="56"/>
      <c r="O260" s="56"/>
    </row>
    <row r="261" spans="1:15" x14ac:dyDescent="0.25">
      <c r="A261" s="56"/>
      <c r="B261" s="56"/>
      <c r="C261" s="218" t="str">
        <f>D$3</f>
        <v>Construcción de Infraestructura</v>
      </c>
      <c r="D261" s="216"/>
      <c r="E261" s="216"/>
      <c r="F261" s="156">
        <f>F$162</f>
        <v>500000</v>
      </c>
      <c r="G261" s="56"/>
      <c r="H261" s="216" t="str">
        <f>C$55</f>
        <v>UTILIDAD DEL EJERCICIO</v>
      </c>
      <c r="I261" s="216"/>
      <c r="J261" s="216"/>
      <c r="K261" s="157">
        <f>K250+L$55</f>
        <v>6974467.2040593391</v>
      </c>
      <c r="L261" s="56"/>
      <c r="M261" s="56"/>
      <c r="N261" s="56"/>
      <c r="O261" s="56"/>
    </row>
    <row r="262" spans="1:15" x14ac:dyDescent="0.25">
      <c r="A262" s="56"/>
      <c r="B262" s="56"/>
      <c r="C262" s="218" t="str">
        <f>C$47</f>
        <v>Depreciación de infraestructura</v>
      </c>
      <c r="D262" s="216"/>
      <c r="E262" s="216"/>
      <c r="F262" s="157">
        <f>D$47*(-1)*B257</f>
        <v>-150000</v>
      </c>
      <c r="G262" s="56"/>
      <c r="H262" s="87"/>
      <c r="I262" s="87"/>
      <c r="J262" s="87"/>
      <c r="K262" s="87"/>
      <c r="L262" s="56"/>
      <c r="M262" s="56"/>
      <c r="N262" s="56"/>
      <c r="O262" s="56"/>
    </row>
    <row r="263" spans="1:15" x14ac:dyDescent="0.25">
      <c r="A263" s="56"/>
      <c r="B263" s="56"/>
      <c r="C263" s="218" t="str">
        <f>D$4</f>
        <v>Maquinaria nueva</v>
      </c>
      <c r="D263" s="216"/>
      <c r="E263" s="216"/>
      <c r="F263" s="156">
        <f>F$164</f>
        <v>1000000</v>
      </c>
      <c r="G263" s="56"/>
      <c r="H263" s="87"/>
      <c r="I263" s="87"/>
      <c r="J263" s="87"/>
      <c r="K263" s="87"/>
      <c r="L263" s="56"/>
      <c r="M263" s="56"/>
      <c r="N263" s="56"/>
      <c r="O263" s="56"/>
    </row>
    <row r="264" spans="1:15" x14ac:dyDescent="0.25">
      <c r="A264" s="56"/>
      <c r="B264" s="56"/>
      <c r="C264" s="216" t="str">
        <f>C$46</f>
        <v>Depreciación de maquinaria</v>
      </c>
      <c r="D264" s="216"/>
      <c r="E264" s="216"/>
      <c r="F264" s="157">
        <f>D$46*(-1)*B202</f>
        <v>-720000</v>
      </c>
      <c r="G264" s="56"/>
      <c r="H264" s="87"/>
      <c r="I264" s="87"/>
      <c r="J264" s="87"/>
      <c r="K264" s="87"/>
      <c r="L264" s="56"/>
      <c r="M264" s="56"/>
      <c r="N264" s="56"/>
      <c r="O264" s="56"/>
    </row>
    <row r="265" spans="1:15" x14ac:dyDescent="0.25">
      <c r="A265" s="56"/>
      <c r="B265" s="56"/>
      <c r="C265" s="217" t="s">
        <v>206</v>
      </c>
      <c r="D265" s="217"/>
      <c r="E265" s="217"/>
      <c r="F265" s="89">
        <f>SUM(F258,F260:F264)</f>
        <v>8774467.2040593401</v>
      </c>
      <c r="G265" s="56"/>
      <c r="H265" s="217" t="s">
        <v>208</v>
      </c>
      <c r="I265" s="217"/>
      <c r="J265" s="217"/>
      <c r="K265" s="89">
        <f>SUM(K258,K260:K261)</f>
        <v>8774467.2040593401</v>
      </c>
      <c r="L265" s="56"/>
      <c r="M265" s="73"/>
      <c r="N265" s="56"/>
      <c r="O265" s="56"/>
    </row>
    <row r="266" spans="1:15" x14ac:dyDescent="0.25">
      <c r="A266" s="56"/>
      <c r="B266" s="56"/>
      <c r="C266" s="158"/>
      <c r="D266" s="158"/>
      <c r="E266" s="158"/>
      <c r="F266" s="158"/>
      <c r="G266" s="56"/>
      <c r="H266" s="158"/>
      <c r="I266" s="158"/>
      <c r="J266" s="158"/>
      <c r="K266" s="158"/>
      <c r="L266" s="56"/>
      <c r="M266" s="56"/>
      <c r="N266" s="56"/>
      <c r="O266" s="56"/>
    </row>
    <row r="267" spans="1:15" x14ac:dyDescent="0.25">
      <c r="A267" s="56"/>
      <c r="B267" s="56"/>
      <c r="C267" s="158"/>
      <c r="D267" s="158"/>
      <c r="E267" s="158"/>
      <c r="F267" s="158"/>
      <c r="G267" s="56"/>
      <c r="H267" s="158"/>
      <c r="I267" s="158"/>
      <c r="J267" s="158"/>
      <c r="K267" s="158"/>
      <c r="L267" s="56"/>
      <c r="M267" s="56"/>
      <c r="N267" s="56"/>
      <c r="O267" s="56"/>
    </row>
    <row r="268" spans="1:15" x14ac:dyDescent="0.25">
      <c r="A268" s="56"/>
      <c r="B268" s="155">
        <v>10</v>
      </c>
      <c r="C268" s="219" t="s">
        <v>202</v>
      </c>
      <c r="D268" s="220"/>
      <c r="E268" s="220"/>
      <c r="F268" s="221"/>
      <c r="G268" s="56"/>
      <c r="H268" s="219" t="s">
        <v>204</v>
      </c>
      <c r="I268" s="220"/>
      <c r="J268" s="220"/>
      <c r="K268" s="221"/>
      <c r="L268" s="56"/>
      <c r="M268" s="56"/>
      <c r="N268" s="56"/>
      <c r="O268" s="56"/>
    </row>
    <row r="269" spans="1:15" x14ac:dyDescent="0.25">
      <c r="A269" s="56"/>
      <c r="B269" s="56"/>
      <c r="C269" s="216" t="str">
        <f>D$5</f>
        <v xml:space="preserve">Capital de trabajo requerido </v>
      </c>
      <c r="D269" s="216"/>
      <c r="E269" s="216"/>
      <c r="F269" s="156">
        <f>F258+M$65</f>
        <v>8839882.2705709171</v>
      </c>
      <c r="G269" s="56"/>
      <c r="H269" s="216"/>
      <c r="I269" s="216"/>
      <c r="J269" s="216"/>
      <c r="K269" s="157">
        <v>0</v>
      </c>
      <c r="L269" s="56"/>
      <c r="M269" s="56"/>
      <c r="N269" s="56"/>
      <c r="O269" s="56"/>
    </row>
    <row r="270" spans="1:15" x14ac:dyDescent="0.25">
      <c r="A270" s="56"/>
      <c r="B270" s="56"/>
      <c r="C270" s="219" t="s">
        <v>203</v>
      </c>
      <c r="D270" s="220"/>
      <c r="E270" s="220"/>
      <c r="F270" s="221"/>
      <c r="G270" s="56"/>
      <c r="H270" s="219" t="s">
        <v>205</v>
      </c>
      <c r="I270" s="220"/>
      <c r="J270" s="220"/>
      <c r="K270" s="221"/>
      <c r="L270" s="56"/>
      <c r="M270" s="56"/>
      <c r="N270" s="56"/>
      <c r="O270" s="56"/>
    </row>
    <row r="271" spans="1:15" x14ac:dyDescent="0.25">
      <c r="A271" s="56"/>
      <c r="B271" s="56"/>
      <c r="C271" s="216" t="str">
        <f>D$2</f>
        <v>Terreno</v>
      </c>
      <c r="D271" s="216"/>
      <c r="E271" s="216"/>
      <c r="F271" s="156">
        <f>F$2</f>
        <v>100000</v>
      </c>
      <c r="G271" s="56"/>
      <c r="H271" s="216" t="s">
        <v>207</v>
      </c>
      <c r="I271" s="216"/>
      <c r="J271" s="216"/>
      <c r="K271" s="156">
        <f>K260</f>
        <v>1800000</v>
      </c>
      <c r="L271" s="56"/>
      <c r="M271" s="56"/>
      <c r="N271" s="56"/>
      <c r="O271" s="56"/>
    </row>
    <row r="272" spans="1:15" x14ac:dyDescent="0.25">
      <c r="A272" s="56"/>
      <c r="B272" s="56"/>
      <c r="C272" s="218" t="str">
        <f>D$3</f>
        <v>Construcción de Infraestructura</v>
      </c>
      <c r="D272" s="216"/>
      <c r="E272" s="216"/>
      <c r="F272" s="156">
        <f>F$162</f>
        <v>500000</v>
      </c>
      <c r="G272" s="56"/>
      <c r="H272" s="216" t="str">
        <f>C$55</f>
        <v>UTILIDAD DEL EJERCICIO</v>
      </c>
      <c r="I272" s="216"/>
      <c r="J272" s="216"/>
      <c r="K272" s="157">
        <f>K261+M$55</f>
        <v>7573215.6039042491</v>
      </c>
      <c r="L272" s="56"/>
      <c r="M272" s="56"/>
      <c r="N272" s="56"/>
      <c r="O272" s="56"/>
    </row>
    <row r="273" spans="1:15" x14ac:dyDescent="0.25">
      <c r="A273" s="56"/>
      <c r="B273" s="56"/>
      <c r="C273" s="218" t="str">
        <f>C$47</f>
        <v>Depreciación de infraestructura</v>
      </c>
      <c r="D273" s="216"/>
      <c r="E273" s="216"/>
      <c r="F273" s="157">
        <f>D$47*(-1)*B268</f>
        <v>-166666.66666666669</v>
      </c>
      <c r="G273" s="56"/>
      <c r="H273" s="87"/>
      <c r="I273" s="87"/>
      <c r="J273" s="87"/>
      <c r="K273" s="87"/>
      <c r="L273" s="56"/>
      <c r="M273" s="56"/>
      <c r="N273" s="56"/>
      <c r="O273" s="56"/>
    </row>
    <row r="274" spans="1:15" x14ac:dyDescent="0.25">
      <c r="A274" s="56"/>
      <c r="B274" s="56"/>
      <c r="C274" s="218" t="str">
        <f>D$4</f>
        <v>Maquinaria nueva</v>
      </c>
      <c r="D274" s="216"/>
      <c r="E274" s="216"/>
      <c r="F274" s="156">
        <f>F$164</f>
        <v>1000000</v>
      </c>
      <c r="G274" s="56"/>
      <c r="H274" s="87"/>
      <c r="I274" s="87"/>
      <c r="J274" s="87"/>
      <c r="K274" s="87"/>
      <c r="L274" s="56"/>
      <c r="M274" s="56"/>
      <c r="N274" s="56"/>
      <c r="O274" s="56"/>
    </row>
    <row r="275" spans="1:15" x14ac:dyDescent="0.25">
      <c r="A275" s="56"/>
      <c r="B275" s="56"/>
      <c r="C275" s="216" t="str">
        <f>C$46</f>
        <v>Depreciación de maquinaria</v>
      </c>
      <c r="D275" s="216"/>
      <c r="E275" s="216"/>
      <c r="F275" s="157">
        <f>D$46*(-1)*B213</f>
        <v>-900000</v>
      </c>
      <c r="G275" s="56"/>
      <c r="H275" s="87"/>
      <c r="I275" s="87"/>
      <c r="J275" s="87"/>
      <c r="K275" s="87"/>
      <c r="L275" s="56"/>
      <c r="M275" s="56"/>
      <c r="N275" s="56"/>
      <c r="O275" s="56"/>
    </row>
    <row r="276" spans="1:15" x14ac:dyDescent="0.25">
      <c r="A276" s="56"/>
      <c r="B276" s="56"/>
      <c r="C276" s="217" t="s">
        <v>206</v>
      </c>
      <c r="D276" s="217"/>
      <c r="E276" s="217"/>
      <c r="F276" s="89">
        <f>SUM(F269,F271:F275)</f>
        <v>9373215.603904251</v>
      </c>
      <c r="G276" s="56"/>
      <c r="H276" s="217" t="s">
        <v>208</v>
      </c>
      <c r="I276" s="217"/>
      <c r="J276" s="217"/>
      <c r="K276" s="89">
        <f>SUM(K269,K271:K272)</f>
        <v>9373215.6039042491</v>
      </c>
      <c r="L276" s="56"/>
      <c r="M276" s="73"/>
      <c r="N276" s="56"/>
      <c r="O276" s="56"/>
    </row>
    <row r="277" spans="1:15" x14ac:dyDescent="0.25">
      <c r="A277" s="56"/>
      <c r="B277" s="56"/>
      <c r="C277" s="56"/>
      <c r="D277" s="56"/>
      <c r="E277" s="56"/>
      <c r="F277" s="56"/>
      <c r="G277" s="56"/>
      <c r="H277" s="158"/>
      <c r="I277" s="158"/>
      <c r="J277" s="158"/>
      <c r="K277" s="158"/>
      <c r="L277" s="56"/>
      <c r="M277" s="56"/>
      <c r="N277" s="56"/>
      <c r="O277" s="56"/>
    </row>
    <row r="278" spans="1:15" x14ac:dyDescent="0.25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</row>
    <row r="279" spans="1:15" x14ac:dyDescent="0.25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</row>
    <row r="280" spans="1:15" x14ac:dyDescent="0.25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</row>
    <row r="281" spans="1:15" x14ac:dyDescent="0.25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</row>
    <row r="282" spans="1:15" x14ac:dyDescent="0.25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</row>
    <row r="283" spans="1:15" x14ac:dyDescent="0.25">
      <c r="A283" s="175" t="s">
        <v>212</v>
      </c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</row>
    <row r="284" spans="1:15" x14ac:dyDescent="0.25">
      <c r="A284" s="56"/>
      <c r="B284" s="56"/>
      <c r="C284" s="97" t="s">
        <v>82</v>
      </c>
      <c r="D284" s="95">
        <v>1</v>
      </c>
      <c r="E284" s="95">
        <v>2</v>
      </c>
      <c r="F284" s="95">
        <v>3</v>
      </c>
      <c r="G284" s="95">
        <v>4</v>
      </c>
      <c r="H284" s="95">
        <v>5</v>
      </c>
      <c r="I284" s="95">
        <v>6</v>
      </c>
      <c r="J284" s="95">
        <v>7</v>
      </c>
      <c r="K284" s="95">
        <v>8</v>
      </c>
      <c r="L284" s="95">
        <v>9</v>
      </c>
      <c r="M284" s="95">
        <v>10</v>
      </c>
      <c r="N284" s="56"/>
      <c r="O284" s="56"/>
    </row>
    <row r="285" spans="1:15" x14ac:dyDescent="0.25">
      <c r="A285" s="56"/>
      <c r="B285" s="56"/>
      <c r="C285" s="95" t="s">
        <v>213</v>
      </c>
      <c r="D285" s="96">
        <f>SUM(D46:D47,D44)</f>
        <v>346666.66666666663</v>
      </c>
      <c r="E285" s="96">
        <f t="shared" ref="E285:M285" si="40">SUM(E46:E47,E44)</f>
        <v>358666.66666666663</v>
      </c>
      <c r="F285" s="96">
        <f t="shared" si="40"/>
        <v>371626.66666666663</v>
      </c>
      <c r="G285" s="96">
        <f t="shared" si="40"/>
        <v>385623.46666666667</v>
      </c>
      <c r="H285" s="96">
        <f t="shared" si="40"/>
        <v>400740.01066666667</v>
      </c>
      <c r="I285" s="96">
        <f t="shared" si="40"/>
        <v>417065.87818666664</v>
      </c>
      <c r="J285" s="96">
        <f t="shared" si="40"/>
        <v>434697.81510826666</v>
      </c>
      <c r="K285" s="96">
        <f t="shared" si="40"/>
        <v>453740.30698359467</v>
      </c>
      <c r="L285" s="96">
        <f t="shared" si="40"/>
        <v>474306.19820894883</v>
      </c>
      <c r="M285" s="96">
        <f t="shared" si="40"/>
        <v>496517.36073233141</v>
      </c>
      <c r="N285" s="56"/>
      <c r="O285" s="56"/>
    </row>
    <row r="286" spans="1:15" x14ac:dyDescent="0.25">
      <c r="A286" s="56"/>
      <c r="B286" s="56"/>
      <c r="C286" s="95" t="s">
        <v>215</v>
      </c>
      <c r="D286" s="96">
        <f>SUM(D41:D43)</f>
        <v>6000000</v>
      </c>
      <c r="E286" s="96">
        <f>SUM(E41:E43)</f>
        <v>6804000</v>
      </c>
      <c r="F286" s="96">
        <f>SUM(F41:F43)</f>
        <v>7715736</v>
      </c>
      <c r="G286" s="96">
        <f t="shared" ref="G286:M286" si="41">SUM(G41:G43)</f>
        <v>8749644.6239999998</v>
      </c>
      <c r="H286" s="96">
        <f t="shared" si="41"/>
        <v>9922097.0036160015</v>
      </c>
      <c r="I286" s="96">
        <f t="shared" si="41"/>
        <v>11019960.576000001</v>
      </c>
      <c r="J286" s="96">
        <f t="shared" si="41"/>
        <v>11901557.422080001</v>
      </c>
      <c r="K286" s="96">
        <f t="shared" si="41"/>
        <v>12853682.015846401</v>
      </c>
      <c r="L286" s="96">
        <f t="shared" si="41"/>
        <v>13881976.577114113</v>
      </c>
      <c r="M286" s="96">
        <f t="shared" si="41"/>
        <v>14992534.703283239</v>
      </c>
      <c r="N286" s="56"/>
      <c r="O286" s="56"/>
    </row>
    <row r="287" spans="1:15" x14ac:dyDescent="0.25">
      <c r="A287" s="56"/>
      <c r="B287" s="56"/>
      <c r="C287" s="95" t="s">
        <v>214</v>
      </c>
      <c r="D287" s="223">
        <f>D11</f>
        <v>20000</v>
      </c>
      <c r="E287" s="223">
        <f t="shared" ref="E287:M287" si="42">E11</f>
        <v>21000</v>
      </c>
      <c r="F287" s="223">
        <f t="shared" si="42"/>
        <v>22050</v>
      </c>
      <c r="G287" s="223">
        <f t="shared" si="42"/>
        <v>23152.5</v>
      </c>
      <c r="H287" s="223">
        <f t="shared" si="42"/>
        <v>24310.125</v>
      </c>
      <c r="I287" s="223">
        <f t="shared" si="42"/>
        <v>25525.631249999999</v>
      </c>
      <c r="J287" s="223">
        <f t="shared" si="42"/>
        <v>26801.912812499999</v>
      </c>
      <c r="K287" s="223">
        <f t="shared" si="42"/>
        <v>28142.008453125</v>
      </c>
      <c r="L287" s="223">
        <f t="shared" si="42"/>
        <v>29549.10887578125</v>
      </c>
      <c r="M287" s="223">
        <f t="shared" si="42"/>
        <v>31026.564319570312</v>
      </c>
      <c r="N287" s="56"/>
      <c r="O287" s="56"/>
    </row>
    <row r="288" spans="1:15" x14ac:dyDescent="0.25">
      <c r="A288" s="56"/>
      <c r="B288" s="56"/>
      <c r="C288" s="95" t="s">
        <v>216</v>
      </c>
      <c r="D288" s="96">
        <f>D285/(1-(D286/D287))</f>
        <v>-1159.4202898550723</v>
      </c>
      <c r="E288" s="96">
        <f t="shared" ref="E288:M288" si="43">E285/(1-(E286/E287))</f>
        <v>-1110.4231166150669</v>
      </c>
      <c r="F288" s="96">
        <f t="shared" si="43"/>
        <v>-1065.0769995032288</v>
      </c>
      <c r="G288" s="96">
        <f t="shared" si="43"/>
        <v>-1023.1083905347716</v>
      </c>
      <c r="H288" s="96">
        <f>H285/(1-(H286/H287))</f>
        <v>-984.2644493442782</v>
      </c>
      <c r="I288" s="96">
        <f t="shared" si="43"/>
        <v>-968.29622141098071</v>
      </c>
      <c r="J288" s="96">
        <f t="shared" si="43"/>
        <v>-981.13455314708096</v>
      </c>
      <c r="K288" s="96">
        <f t="shared" si="43"/>
        <v>-995.60436030725225</v>
      </c>
      <c r="L288" s="96">
        <f t="shared" si="43"/>
        <v>-1011.7595290406164</v>
      </c>
      <c r="M288" s="96">
        <f t="shared" si="43"/>
        <v>-1029.6574172509886</v>
      </c>
      <c r="N288" s="56"/>
      <c r="O288" s="56"/>
    </row>
    <row r="289" spans="1:15" x14ac:dyDescent="0.25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</row>
    <row r="290" spans="1:15" x14ac:dyDescent="0.25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</row>
    <row r="291" spans="1:15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</row>
    <row r="292" spans="1:15" x14ac:dyDescent="0.25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</row>
    <row r="293" spans="1:15" x14ac:dyDescent="0.25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</row>
    <row r="294" spans="1:15" x14ac:dyDescent="0.25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</row>
    <row r="295" spans="1:15" x14ac:dyDescent="0.25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</row>
    <row r="296" spans="1:15" x14ac:dyDescent="0.25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</row>
    <row r="297" spans="1:15" x14ac:dyDescent="0.25">
      <c r="A297" s="159"/>
      <c r="B297" s="159"/>
      <c r="C297" s="159"/>
      <c r="D297" s="160" t="s">
        <v>178</v>
      </c>
      <c r="E297" s="161" t="s">
        <v>39</v>
      </c>
      <c r="F297" s="161" t="s">
        <v>177</v>
      </c>
      <c r="G297" s="161" t="s">
        <v>217</v>
      </c>
      <c r="H297" s="159"/>
      <c r="I297" s="159"/>
      <c r="J297" s="159"/>
      <c r="K297" s="159"/>
      <c r="L297" s="159"/>
      <c r="M297" s="159"/>
      <c r="N297" s="159"/>
      <c r="O297" s="159"/>
    </row>
    <row r="298" spans="1:15" x14ac:dyDescent="0.25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</row>
    <row r="299" spans="1:15" x14ac:dyDescent="0.25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</row>
  </sheetData>
  <mergeCells count="203">
    <mergeCell ref="C274:E274"/>
    <mergeCell ref="C275:E275"/>
    <mergeCell ref="C276:E276"/>
    <mergeCell ref="H276:J276"/>
    <mergeCell ref="C271:E271"/>
    <mergeCell ref="H271:J271"/>
    <mergeCell ref="C272:E272"/>
    <mergeCell ref="H272:J272"/>
    <mergeCell ref="C273:E273"/>
    <mergeCell ref="C269:E269"/>
    <mergeCell ref="H269:J269"/>
    <mergeCell ref="C262:E262"/>
    <mergeCell ref="C263:E263"/>
    <mergeCell ref="C264:E264"/>
    <mergeCell ref="C265:E265"/>
    <mergeCell ref="H265:J265"/>
    <mergeCell ref="C268:F268"/>
    <mergeCell ref="C270:F270"/>
    <mergeCell ref="H268:K268"/>
    <mergeCell ref="H270:K270"/>
    <mergeCell ref="C260:E260"/>
    <mergeCell ref="H260:J260"/>
    <mergeCell ref="C261:E261"/>
    <mergeCell ref="H261:J261"/>
    <mergeCell ref="C254:E254"/>
    <mergeCell ref="H254:J254"/>
    <mergeCell ref="C258:E258"/>
    <mergeCell ref="H258:J258"/>
    <mergeCell ref="C257:F257"/>
    <mergeCell ref="C259:F259"/>
    <mergeCell ref="H257:K257"/>
    <mergeCell ref="H259:K259"/>
    <mergeCell ref="C246:F246"/>
    <mergeCell ref="H246:K246"/>
    <mergeCell ref="C250:E250"/>
    <mergeCell ref="H250:J250"/>
    <mergeCell ref="C251:E251"/>
    <mergeCell ref="C252:E252"/>
    <mergeCell ref="C253:E253"/>
    <mergeCell ref="C247:E247"/>
    <mergeCell ref="H247:J247"/>
    <mergeCell ref="C249:E249"/>
    <mergeCell ref="H249:J249"/>
    <mergeCell ref="C248:F248"/>
    <mergeCell ref="H248:K248"/>
    <mergeCell ref="C241:E241"/>
    <mergeCell ref="C242:E242"/>
    <mergeCell ref="C243:E243"/>
    <mergeCell ref="H243:J243"/>
    <mergeCell ref="C238:E238"/>
    <mergeCell ref="H238:J238"/>
    <mergeCell ref="C239:E239"/>
    <mergeCell ref="H239:J239"/>
    <mergeCell ref="C240:E240"/>
    <mergeCell ref="C236:E236"/>
    <mergeCell ref="H236:J236"/>
    <mergeCell ref="C229:E229"/>
    <mergeCell ref="C230:E230"/>
    <mergeCell ref="C231:E231"/>
    <mergeCell ref="C232:E232"/>
    <mergeCell ref="H232:J232"/>
    <mergeCell ref="C235:F235"/>
    <mergeCell ref="C237:F237"/>
    <mergeCell ref="H235:K235"/>
    <mergeCell ref="H237:K237"/>
    <mergeCell ref="C227:E227"/>
    <mergeCell ref="H227:J227"/>
    <mergeCell ref="C228:E228"/>
    <mergeCell ref="H228:J228"/>
    <mergeCell ref="C221:E221"/>
    <mergeCell ref="H221:J221"/>
    <mergeCell ref="C225:E225"/>
    <mergeCell ref="H225:J225"/>
    <mergeCell ref="C224:F224"/>
    <mergeCell ref="C226:F226"/>
    <mergeCell ref="H224:K224"/>
    <mergeCell ref="H226:K226"/>
    <mergeCell ref="C213:F213"/>
    <mergeCell ref="H213:K213"/>
    <mergeCell ref="C217:E217"/>
    <mergeCell ref="H217:J217"/>
    <mergeCell ref="C218:E218"/>
    <mergeCell ref="C219:E219"/>
    <mergeCell ref="C220:E220"/>
    <mergeCell ref="C214:E214"/>
    <mergeCell ref="H214:J214"/>
    <mergeCell ref="C216:E216"/>
    <mergeCell ref="H216:J216"/>
    <mergeCell ref="C215:F215"/>
    <mergeCell ref="H215:K215"/>
    <mergeCell ref="C208:E208"/>
    <mergeCell ref="C209:E209"/>
    <mergeCell ref="C210:E210"/>
    <mergeCell ref="H210:J210"/>
    <mergeCell ref="C205:E205"/>
    <mergeCell ref="H205:J205"/>
    <mergeCell ref="C206:E206"/>
    <mergeCell ref="H206:J206"/>
    <mergeCell ref="C207:E207"/>
    <mergeCell ref="C203:E203"/>
    <mergeCell ref="H203:J203"/>
    <mergeCell ref="C196:E196"/>
    <mergeCell ref="C197:E197"/>
    <mergeCell ref="C198:E198"/>
    <mergeCell ref="C199:E199"/>
    <mergeCell ref="H199:J199"/>
    <mergeCell ref="C202:F202"/>
    <mergeCell ref="C204:F204"/>
    <mergeCell ref="H202:K202"/>
    <mergeCell ref="H204:K204"/>
    <mergeCell ref="C194:E194"/>
    <mergeCell ref="H194:J194"/>
    <mergeCell ref="C195:E195"/>
    <mergeCell ref="H195:J195"/>
    <mergeCell ref="C188:E188"/>
    <mergeCell ref="H188:J188"/>
    <mergeCell ref="C192:E192"/>
    <mergeCell ref="H192:J192"/>
    <mergeCell ref="C191:F191"/>
    <mergeCell ref="C193:F193"/>
    <mergeCell ref="H191:K191"/>
    <mergeCell ref="H193:K193"/>
    <mergeCell ref="C174:E174"/>
    <mergeCell ref="C180:F180"/>
    <mergeCell ref="H180:K180"/>
    <mergeCell ref="C184:E184"/>
    <mergeCell ref="H184:J184"/>
    <mergeCell ref="C185:E185"/>
    <mergeCell ref="C186:E186"/>
    <mergeCell ref="C187:E187"/>
    <mergeCell ref="C181:E181"/>
    <mergeCell ref="H181:J181"/>
    <mergeCell ref="C183:E183"/>
    <mergeCell ref="H183:J183"/>
    <mergeCell ref="C182:F182"/>
    <mergeCell ref="H182:K182"/>
    <mergeCell ref="D120:M120"/>
    <mergeCell ref="C124:M124"/>
    <mergeCell ref="D131:M131"/>
    <mergeCell ref="F136:H136"/>
    <mergeCell ref="C170:E170"/>
    <mergeCell ref="H170:J170"/>
    <mergeCell ref="C166:E166"/>
    <mergeCell ref="H159:J159"/>
    <mergeCell ref="H161:J161"/>
    <mergeCell ref="H162:J162"/>
    <mergeCell ref="H166:J166"/>
    <mergeCell ref="C159:E159"/>
    <mergeCell ref="C165:E165"/>
    <mergeCell ref="C164:E164"/>
    <mergeCell ref="C163:E163"/>
    <mergeCell ref="C162:E162"/>
    <mergeCell ref="C161:E161"/>
    <mergeCell ref="C169:F169"/>
    <mergeCell ref="H169:K169"/>
    <mergeCell ref="D132:M132"/>
    <mergeCell ref="C1:M1"/>
    <mergeCell ref="D2:E2"/>
    <mergeCell ref="D3:E3"/>
    <mergeCell ref="D4:E4"/>
    <mergeCell ref="D5:E5"/>
    <mergeCell ref="C36:M36"/>
    <mergeCell ref="C60:M60"/>
    <mergeCell ref="C19:M19"/>
    <mergeCell ref="D15:M15"/>
    <mergeCell ref="C2:C6"/>
    <mergeCell ref="C9:M9"/>
    <mergeCell ref="D13:M13"/>
    <mergeCell ref="D6:E6"/>
    <mergeCell ref="C107:D107"/>
    <mergeCell ref="C99:M99"/>
    <mergeCell ref="C114:M114"/>
    <mergeCell ref="C68:M68"/>
    <mergeCell ref="D82:F82"/>
    <mergeCell ref="C75:M75"/>
    <mergeCell ref="C85:M85"/>
    <mergeCell ref="C95:F96"/>
    <mergeCell ref="I104:K104"/>
    <mergeCell ref="D119:M119"/>
    <mergeCell ref="A283:O283"/>
    <mergeCell ref="C133:C134"/>
    <mergeCell ref="C135:C136"/>
    <mergeCell ref="C144:M144"/>
    <mergeCell ref="C147:C148"/>
    <mergeCell ref="A153:M153"/>
    <mergeCell ref="C158:F158"/>
    <mergeCell ref="C160:F160"/>
    <mergeCell ref="H158:K158"/>
    <mergeCell ref="H160:K160"/>
    <mergeCell ref="A154:M154"/>
    <mergeCell ref="A155:M155"/>
    <mergeCell ref="A156:M156"/>
    <mergeCell ref="G142:H142"/>
    <mergeCell ref="C171:F171"/>
    <mergeCell ref="H171:K171"/>
    <mergeCell ref="C175:E175"/>
    <mergeCell ref="C176:E176"/>
    <mergeCell ref="C177:E177"/>
    <mergeCell ref="H177:J177"/>
    <mergeCell ref="C172:E172"/>
    <mergeCell ref="H172:J172"/>
    <mergeCell ref="C173:E173"/>
    <mergeCell ref="H173:J173"/>
  </mergeCells>
  <pageMargins left="0.7" right="0.7" top="0.75" bottom="0.75" header="0.3" footer="0.3"/>
  <pageSetup paperSize="9" orientation="portrait" r:id="rId1"/>
  <ignoredErrors>
    <ignoredError sqref="I65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6"/>
  <sheetViews>
    <sheetView workbookViewId="0">
      <selection activeCell="M51" sqref="M51"/>
    </sheetView>
  </sheetViews>
  <sheetFormatPr baseColWidth="10" defaultColWidth="9.140625" defaultRowHeight="15" x14ac:dyDescent="0.25"/>
  <cols>
    <col min="6" max="6" width="15.28515625" customWidth="1"/>
    <col min="7" max="7" width="30" customWidth="1"/>
    <col min="8" max="8" width="9.5703125" bestFit="1" customWidth="1"/>
    <col min="9" max="11" width="9.28515625" bestFit="1" customWidth="1"/>
    <col min="12" max="12" width="10.140625" bestFit="1" customWidth="1"/>
  </cols>
  <sheetData>
    <row r="2" spans="2:15" x14ac:dyDescent="0.25">
      <c r="B2" s="5" t="s">
        <v>0</v>
      </c>
      <c r="C2" s="6">
        <v>0.18</v>
      </c>
    </row>
    <row r="3" spans="2:15" x14ac:dyDescent="0.25">
      <c r="G3" s="5" t="s">
        <v>3</v>
      </c>
    </row>
    <row r="4" spans="2:15" x14ac:dyDescent="0.25">
      <c r="B4" t="s">
        <v>1</v>
      </c>
      <c r="C4" t="s">
        <v>2</v>
      </c>
    </row>
    <row r="5" spans="2:15" x14ac:dyDescent="0.25">
      <c r="B5">
        <v>0</v>
      </c>
      <c r="C5" s="2">
        <v>1000</v>
      </c>
      <c r="G5" t="s">
        <v>1</v>
      </c>
      <c r="H5">
        <v>1</v>
      </c>
      <c r="I5">
        <v>2</v>
      </c>
      <c r="J5">
        <v>3</v>
      </c>
      <c r="K5">
        <v>4</v>
      </c>
      <c r="L5">
        <v>5</v>
      </c>
      <c r="O5" t="s">
        <v>5</v>
      </c>
    </row>
    <row r="6" spans="2:15" x14ac:dyDescent="0.25">
      <c r="B6">
        <v>1</v>
      </c>
      <c r="C6" s="2">
        <v>100</v>
      </c>
      <c r="G6" t="s">
        <v>2</v>
      </c>
      <c r="H6" s="2">
        <f>C6</f>
        <v>100</v>
      </c>
      <c r="I6" s="2">
        <f>C7</f>
        <v>300</v>
      </c>
      <c r="J6" s="2">
        <f>C8</f>
        <v>400</v>
      </c>
      <c r="K6" s="2">
        <f>C9</f>
        <v>500</v>
      </c>
      <c r="L6" s="2">
        <f>C10</f>
        <v>500</v>
      </c>
    </row>
    <row r="7" spans="2:15" x14ac:dyDescent="0.25">
      <c r="B7">
        <v>2</v>
      </c>
      <c r="C7" s="2">
        <v>300</v>
      </c>
      <c r="G7" t="s">
        <v>4</v>
      </c>
      <c r="I7" s="2">
        <f>SUM(H6:I6)</f>
        <v>400</v>
      </c>
      <c r="J7" s="2">
        <f>SUM(H6:J6)</f>
        <v>800</v>
      </c>
      <c r="K7" s="2">
        <f>SUM(H6:K6)</f>
        <v>1300</v>
      </c>
      <c r="L7" s="2">
        <f>SUM(H6:L6)</f>
        <v>1800</v>
      </c>
    </row>
    <row r="8" spans="2:15" x14ac:dyDescent="0.25">
      <c r="B8">
        <v>3</v>
      </c>
      <c r="C8" s="2">
        <v>400</v>
      </c>
      <c r="J8" t="s">
        <v>7</v>
      </c>
      <c r="K8" t="s">
        <v>6</v>
      </c>
    </row>
    <row r="9" spans="2:15" x14ac:dyDescent="0.25">
      <c r="B9">
        <v>4</v>
      </c>
      <c r="C9" s="2">
        <v>500</v>
      </c>
    </row>
    <row r="10" spans="2:15" x14ac:dyDescent="0.25">
      <c r="B10">
        <v>5</v>
      </c>
      <c r="C10" s="2">
        <v>500</v>
      </c>
    </row>
    <row r="11" spans="2:15" x14ac:dyDescent="0.25">
      <c r="I11">
        <f>B8+(200/500)</f>
        <v>3.4</v>
      </c>
      <c r="J11" t="s">
        <v>8</v>
      </c>
    </row>
    <row r="13" spans="2:15" x14ac:dyDescent="0.25">
      <c r="I13">
        <f>4*12</f>
        <v>48</v>
      </c>
    </row>
    <row r="17" spans="6:12" x14ac:dyDescent="0.25">
      <c r="G17" s="5" t="s">
        <v>13</v>
      </c>
    </row>
    <row r="19" spans="6:12" x14ac:dyDescent="0.25">
      <c r="G19" t="s">
        <v>1</v>
      </c>
      <c r="H19">
        <v>1</v>
      </c>
      <c r="I19">
        <v>2</v>
      </c>
      <c r="J19">
        <v>3</v>
      </c>
      <c r="K19">
        <v>4</v>
      </c>
      <c r="L19">
        <v>5</v>
      </c>
    </row>
    <row r="20" spans="6:12" x14ac:dyDescent="0.25">
      <c r="G20" t="s">
        <v>2</v>
      </c>
      <c r="H20" s="3">
        <f>C6</f>
        <v>100</v>
      </c>
      <c r="I20" s="3">
        <f>C7</f>
        <v>300</v>
      </c>
      <c r="J20" s="3">
        <f>C8</f>
        <v>400</v>
      </c>
      <c r="K20" s="3">
        <f>C9</f>
        <v>500</v>
      </c>
      <c r="L20" s="3">
        <f>C10</f>
        <v>500</v>
      </c>
    </row>
    <row r="21" spans="6:12" x14ac:dyDescent="0.25">
      <c r="F21" t="s">
        <v>10</v>
      </c>
      <c r="G21" t="s">
        <v>9</v>
      </c>
      <c r="H21" s="3">
        <f>H20/(1+C2)</f>
        <v>84.745762711864415</v>
      </c>
      <c r="I21" s="3">
        <f>I20/(1+C2)^2</f>
        <v>215.45532892846884</v>
      </c>
      <c r="J21" s="3">
        <f>C8/(1+C2)^3</f>
        <v>243.45234907171621</v>
      </c>
      <c r="K21" s="3">
        <f>K20/(1+C2)^4</f>
        <v>257.89443757597058</v>
      </c>
      <c r="L21" s="3">
        <f>L20/(1+C2)^5</f>
        <v>218.55460811522934</v>
      </c>
    </row>
    <row r="22" spans="6:12" x14ac:dyDescent="0.25">
      <c r="G22" t="s">
        <v>11</v>
      </c>
      <c r="H22" s="3">
        <f>H21</f>
        <v>84.745762711864415</v>
      </c>
      <c r="I22" s="3">
        <f>SUM(H21:I21)</f>
        <v>300.20109164033329</v>
      </c>
      <c r="J22" s="3">
        <f>SUM(H21:J21)</f>
        <v>543.65344071204947</v>
      </c>
      <c r="K22" s="3">
        <f>SUM(H21:K21)</f>
        <v>801.54787828802</v>
      </c>
      <c r="L22" s="3">
        <f>SUM(H21:L21)</f>
        <v>1020.1024864032494</v>
      </c>
    </row>
    <row r="23" spans="6:12" x14ac:dyDescent="0.25">
      <c r="H23" s="1"/>
    </row>
    <row r="24" spans="6:12" x14ac:dyDescent="0.25">
      <c r="K24" t="s">
        <v>22</v>
      </c>
    </row>
    <row r="26" spans="6:12" x14ac:dyDescent="0.25">
      <c r="J26" s="4">
        <f>K19+((1000-K22)/L21)</f>
        <v>4.9080207615999996</v>
      </c>
    </row>
    <row r="28" spans="6:12" x14ac:dyDescent="0.25">
      <c r="J28" t="s">
        <v>12</v>
      </c>
    </row>
    <row r="31" spans="6:12" x14ac:dyDescent="0.25">
      <c r="G31" s="5" t="s">
        <v>30</v>
      </c>
    </row>
    <row r="32" spans="6:12" x14ac:dyDescent="0.25">
      <c r="G32" t="s">
        <v>14</v>
      </c>
      <c r="K32">
        <f>(SUM(C6:C10)/5)/1000</f>
        <v>0.36</v>
      </c>
      <c r="L32" t="s">
        <v>15</v>
      </c>
    </row>
    <row r="34" spans="6:12" x14ac:dyDescent="0.25">
      <c r="I34" t="s">
        <v>16</v>
      </c>
      <c r="J34" t="s">
        <v>17</v>
      </c>
    </row>
    <row r="35" spans="6:12" x14ac:dyDescent="0.25">
      <c r="I35" t="s">
        <v>18</v>
      </c>
      <c r="J35" t="s">
        <v>19</v>
      </c>
    </row>
    <row r="36" spans="6:12" x14ac:dyDescent="0.25">
      <c r="I36" t="s">
        <v>20</v>
      </c>
      <c r="J36" t="s">
        <v>21</v>
      </c>
    </row>
    <row r="39" spans="6:12" x14ac:dyDescent="0.25">
      <c r="G39" s="5" t="s">
        <v>29</v>
      </c>
    </row>
    <row r="40" spans="6:12" x14ac:dyDescent="0.25">
      <c r="F40" t="s">
        <v>23</v>
      </c>
      <c r="G40" t="s">
        <v>24</v>
      </c>
      <c r="K40" s="4">
        <f>SUM(H21:L21)/1000</f>
        <v>1.0201024864032493</v>
      </c>
      <c r="L40" t="s">
        <v>27</v>
      </c>
    </row>
    <row r="42" spans="6:12" x14ac:dyDescent="0.25">
      <c r="I42" t="s">
        <v>25</v>
      </c>
      <c r="J42" t="s">
        <v>17</v>
      </c>
    </row>
    <row r="43" spans="6:12" x14ac:dyDescent="0.25">
      <c r="I43" t="s">
        <v>26</v>
      </c>
      <c r="J43" t="s">
        <v>19</v>
      </c>
    </row>
    <row r="44" spans="6:12" x14ac:dyDescent="0.25">
      <c r="I44" t="s">
        <v>28</v>
      </c>
      <c r="J44" t="s">
        <v>21</v>
      </c>
    </row>
    <row r="47" spans="6:12" x14ac:dyDescent="0.25">
      <c r="G47" s="5" t="s">
        <v>31</v>
      </c>
    </row>
    <row r="49" spans="8:15" x14ac:dyDescent="0.25">
      <c r="H49" t="s">
        <v>32</v>
      </c>
      <c r="I49">
        <f>((C6/((1+C2)^1))+(C7/((1+C2)^2))+(C8/((1+C2)^3))+(C9/((1+C2)^4))+(C10/((1+C2)^5)))</f>
        <v>1020.1024864032494</v>
      </c>
      <c r="K49" s="1">
        <v>0.18</v>
      </c>
      <c r="L49">
        <v>1020.1</v>
      </c>
    </row>
    <row r="50" spans="8:15" x14ac:dyDescent="0.25">
      <c r="K50" s="1">
        <v>0.19</v>
      </c>
      <c r="L50">
        <v>992.1</v>
      </c>
    </row>
    <row r="51" spans="8:15" x14ac:dyDescent="0.25">
      <c r="M51" t="s">
        <v>35</v>
      </c>
      <c r="N51">
        <f>L49</f>
        <v>1020.1</v>
      </c>
      <c r="O51">
        <f>L49</f>
        <v>1020.1</v>
      </c>
    </row>
    <row r="52" spans="8:15" x14ac:dyDescent="0.25">
      <c r="M52" t="s">
        <v>33</v>
      </c>
      <c r="O52">
        <f>1000</f>
        <v>1000</v>
      </c>
    </row>
    <row r="53" spans="8:15" x14ac:dyDescent="0.25">
      <c r="M53" t="s">
        <v>34</v>
      </c>
      <c r="N53">
        <f>L50</f>
        <v>992.1</v>
      </c>
    </row>
    <row r="54" spans="8:15" x14ac:dyDescent="0.25">
      <c r="N54">
        <f>N51-N53</f>
        <v>28</v>
      </c>
      <c r="O54">
        <f>O51-O52</f>
        <v>20.100000000000023</v>
      </c>
    </row>
    <row r="56" spans="8:15" x14ac:dyDescent="0.25">
      <c r="L56" t="s">
        <v>36</v>
      </c>
      <c r="M56">
        <f>((O54/N54)*1)+18</f>
        <v>18.717857142857145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DATOS</vt:lpstr>
      <vt:lpstr>ANTECEDENTES</vt:lpstr>
      <vt:lpstr>CALCULOS</vt:lpstr>
      <vt:lpstr>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2018-12-03T03:04:49Z</dcterms:modified>
</cp:coreProperties>
</file>