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Ejercicios\5.SimplexV2\"/>
    </mc:Choice>
  </mc:AlternateContent>
  <xr:revisionPtr revIDLastSave="0" documentId="13_ncr:1_{A2E33C61-B656-46AF-82A6-81E6CF23BE7A}" xr6:coauthVersionLast="46" xr6:coauthVersionMax="46" xr10:uidLastSave="{00000000-0000-0000-0000-000000000000}"/>
  <bookViews>
    <workbookView xWindow="-120" yWindow="-120" windowWidth="29040" windowHeight="16440" xr2:uid="{308AC85A-9F6A-43E9-858D-D03B422B4181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definedNames>
    <definedName name="_xlnm.Print_Area" localSheetId="0">Ejercicio1!$A$3:$I$48</definedName>
    <definedName name="_xlnm.Print_Area" localSheetId="1">Ejercicio2!$A$3:$K$74</definedName>
    <definedName name="_xlnm.Print_Area" localSheetId="2">Ejercicio3!$A$2:$J$52</definedName>
    <definedName name="_xlnm.Print_Area" localSheetId="3">Ejercicio4!$A$2:$J$64</definedName>
    <definedName name="_xlnm.Print_Area" localSheetId="4">Ejercicio5!$A$1:$N$81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J20" i="2"/>
  <c r="K20" i="2"/>
  <c r="J21" i="2"/>
  <c r="J27" i="2" s="1"/>
  <c r="J26" i="2" s="1"/>
  <c r="J29" i="2" s="1"/>
  <c r="J22" i="2"/>
  <c r="K22" i="2"/>
  <c r="J23" i="2"/>
  <c r="J28" i="2"/>
  <c r="E37" i="2" s="1"/>
  <c r="I35" i="2" s="1"/>
  <c r="E81" i="5"/>
  <c r="E69" i="5"/>
  <c r="F69" i="5"/>
  <c r="G69" i="5"/>
  <c r="D69" i="5"/>
  <c r="D56" i="5"/>
  <c r="E56" i="5"/>
  <c r="F56" i="5"/>
  <c r="G56" i="5"/>
  <c r="H56" i="5"/>
  <c r="I56" i="5"/>
  <c r="J56" i="5"/>
  <c r="K56" i="5"/>
  <c r="L56" i="5"/>
  <c r="M56" i="5"/>
  <c r="E58" i="5"/>
  <c r="F58" i="5"/>
  <c r="G58" i="5"/>
  <c r="H58" i="5"/>
  <c r="I58" i="5"/>
  <c r="J58" i="5"/>
  <c r="K58" i="5"/>
  <c r="L58" i="5"/>
  <c r="M58" i="5"/>
  <c r="D58" i="5"/>
  <c r="E59" i="5"/>
  <c r="E57" i="5" s="1"/>
  <c r="E65" i="5" s="1"/>
  <c r="F59" i="5"/>
  <c r="F55" i="5" s="1"/>
  <c r="G59" i="5"/>
  <c r="G67" i="5" s="1"/>
  <c r="H59" i="5"/>
  <c r="H57" i="5" s="1"/>
  <c r="H65" i="5" s="1"/>
  <c r="I59" i="5"/>
  <c r="I67" i="5" s="1"/>
  <c r="J59" i="5"/>
  <c r="J57" i="5" s="1"/>
  <c r="J65" i="5" s="1"/>
  <c r="K59" i="5"/>
  <c r="K57" i="5" s="1"/>
  <c r="K65" i="5" s="1"/>
  <c r="L59" i="5"/>
  <c r="L67" i="5" s="1"/>
  <c r="M59" i="5"/>
  <c r="M57" i="5" s="1"/>
  <c r="D59" i="5"/>
  <c r="D55" i="5" s="1"/>
  <c r="N48" i="5"/>
  <c r="N49" i="5"/>
  <c r="N50" i="5"/>
  <c r="N51" i="5"/>
  <c r="N47" i="5"/>
  <c r="E41" i="5"/>
  <c r="D30" i="5"/>
  <c r="E28" i="5"/>
  <c r="F28" i="5"/>
  <c r="G28" i="5"/>
  <c r="H28" i="5"/>
  <c r="I28" i="5"/>
  <c r="J28" i="5"/>
  <c r="K28" i="5"/>
  <c r="L28" i="5"/>
  <c r="M28" i="5"/>
  <c r="E40" i="5" s="1"/>
  <c r="I37" i="5" s="1"/>
  <c r="D28" i="5"/>
  <c r="E26" i="5"/>
  <c r="E24" i="5" s="1"/>
  <c r="F26" i="5"/>
  <c r="F25" i="5" s="1"/>
  <c r="G26" i="5"/>
  <c r="G25" i="5" s="1"/>
  <c r="H26" i="5"/>
  <c r="H24" i="5" s="1"/>
  <c r="I26" i="5"/>
  <c r="I24" i="5" s="1"/>
  <c r="J26" i="5"/>
  <c r="J24" i="5" s="1"/>
  <c r="K26" i="5"/>
  <c r="K24" i="5" s="1"/>
  <c r="L26" i="5"/>
  <c r="L27" i="5" s="1"/>
  <c r="M26" i="5"/>
  <c r="N26" i="5" s="1"/>
  <c r="D26" i="5"/>
  <c r="D25" i="5" s="1"/>
  <c r="N17" i="5"/>
  <c r="N18" i="5"/>
  <c r="N19" i="5"/>
  <c r="N20" i="5"/>
  <c r="N16" i="5"/>
  <c r="E63" i="4"/>
  <c r="E62" i="4"/>
  <c r="I60" i="4" s="1"/>
  <c r="E61" i="4"/>
  <c r="I59" i="4" s="1"/>
  <c r="E60" i="4"/>
  <c r="I58" i="4" s="1"/>
  <c r="H55" i="4"/>
  <c r="G55" i="4"/>
  <c r="F55" i="4"/>
  <c r="E55" i="4"/>
  <c r="D55" i="4"/>
  <c r="E23" i="4"/>
  <c r="E22" i="4" s="1"/>
  <c r="E28" i="4" s="1"/>
  <c r="F23" i="4"/>
  <c r="F22" i="4" s="1"/>
  <c r="F28" i="4" s="1"/>
  <c r="G23" i="4"/>
  <c r="G25" i="4" s="1"/>
  <c r="G26" i="4" s="1"/>
  <c r="H23" i="4"/>
  <c r="H24" i="4" s="1"/>
  <c r="I23" i="4"/>
  <c r="I24" i="4" s="1"/>
  <c r="D23" i="4"/>
  <c r="D24" i="4" s="1"/>
  <c r="J17" i="4"/>
  <c r="J18" i="4"/>
  <c r="J16" i="4"/>
  <c r="E20" i="4"/>
  <c r="F20" i="4"/>
  <c r="G20" i="4"/>
  <c r="H20" i="4"/>
  <c r="D20" i="4"/>
  <c r="E51" i="3"/>
  <c r="E50" i="3"/>
  <c r="I48" i="3" s="1"/>
  <c r="E49" i="3"/>
  <c r="I47" i="3" s="1"/>
  <c r="E48" i="3"/>
  <c r="I46" i="3" s="1"/>
  <c r="H43" i="3"/>
  <c r="G43" i="3"/>
  <c r="F43" i="3"/>
  <c r="E43" i="3"/>
  <c r="D43" i="3"/>
  <c r="E20" i="3"/>
  <c r="E23" i="3" s="1"/>
  <c r="E24" i="3" s="1"/>
  <c r="F20" i="3"/>
  <c r="F22" i="3" s="1"/>
  <c r="G20" i="3"/>
  <c r="G22" i="3" s="1"/>
  <c r="H20" i="3"/>
  <c r="H21" i="3" s="1"/>
  <c r="I20" i="3"/>
  <c r="I21" i="3" s="1"/>
  <c r="E30" i="3" s="1"/>
  <c r="D20" i="3"/>
  <c r="D21" i="3" s="1"/>
  <c r="J15" i="3"/>
  <c r="J16" i="3"/>
  <c r="J14" i="3"/>
  <c r="E18" i="3"/>
  <c r="F18" i="3"/>
  <c r="G18" i="3"/>
  <c r="H18" i="3"/>
  <c r="D18" i="3"/>
  <c r="E65" i="2"/>
  <c r="E64" i="2"/>
  <c r="I64" i="2" s="1"/>
  <c r="E61" i="2"/>
  <c r="F61" i="2"/>
  <c r="G61" i="2"/>
  <c r="D61" i="2"/>
  <c r="J60" i="2"/>
  <c r="E70" i="2" s="1"/>
  <c r="I60" i="2"/>
  <c r="H60" i="2"/>
  <c r="H61" i="2" s="1"/>
  <c r="D55" i="2"/>
  <c r="K45" i="2"/>
  <c r="J52" i="2"/>
  <c r="J58" i="2" s="1"/>
  <c r="E67" i="2" s="1"/>
  <c r="E53" i="2"/>
  <c r="E52" i="2" s="1"/>
  <c r="E58" i="2" s="1"/>
  <c r="F53" i="2"/>
  <c r="F52" i="2" s="1"/>
  <c r="F58" i="2" s="1"/>
  <c r="G53" i="2"/>
  <c r="G52" i="2" s="1"/>
  <c r="G58" i="2" s="1"/>
  <c r="H53" i="2"/>
  <c r="H51" i="2" s="1"/>
  <c r="I53" i="2"/>
  <c r="I51" i="2" s="1"/>
  <c r="J53" i="2"/>
  <c r="J51" i="2" s="1"/>
  <c r="D53" i="2"/>
  <c r="D51" i="2" s="1"/>
  <c r="K46" i="2"/>
  <c r="K47" i="2"/>
  <c r="E22" i="2"/>
  <c r="E28" i="2" s="1"/>
  <c r="F22" i="2"/>
  <c r="F28" i="2" s="1"/>
  <c r="G22" i="2"/>
  <c r="G28" i="2" s="1"/>
  <c r="H22" i="2"/>
  <c r="H28" i="2" s="1"/>
  <c r="I22" i="2"/>
  <c r="I28" i="2" s="1"/>
  <c r="D22" i="2"/>
  <c r="D28" i="2" s="1"/>
  <c r="E20" i="2"/>
  <c r="E23" i="2" s="1"/>
  <c r="E24" i="2" s="1"/>
  <c r="F20" i="2"/>
  <c r="F21" i="2" s="1"/>
  <c r="F27" i="2" s="1"/>
  <c r="F26" i="2" s="1"/>
  <c r="F29" i="2" s="1"/>
  <c r="F30" i="2" s="1"/>
  <c r="G20" i="2"/>
  <c r="G21" i="2" s="1"/>
  <c r="G27" i="2" s="1"/>
  <c r="G26" i="2" s="1"/>
  <c r="G29" i="2" s="1"/>
  <c r="G30" i="2" s="1"/>
  <c r="H20" i="2"/>
  <c r="H21" i="2" s="1"/>
  <c r="H27" i="2" s="1"/>
  <c r="H26" i="2" s="1"/>
  <c r="H29" i="2" s="1"/>
  <c r="H30" i="2" s="1"/>
  <c r="I20" i="2"/>
  <c r="I21" i="2" s="1"/>
  <c r="I27" i="2" s="1"/>
  <c r="I26" i="2" s="1"/>
  <c r="I29" i="2" s="1"/>
  <c r="D20" i="2"/>
  <c r="D21" i="2" s="1"/>
  <c r="D27" i="2" s="1"/>
  <c r="D26" i="2" s="1"/>
  <c r="D29" i="2" s="1"/>
  <c r="D30" i="2" s="1"/>
  <c r="D46" i="1"/>
  <c r="D45" i="1"/>
  <c r="H43" i="1" s="1"/>
  <c r="D44" i="1"/>
  <c r="H42" i="1" s="1"/>
  <c r="D39" i="1"/>
  <c r="G39" i="1"/>
  <c r="F39" i="1"/>
  <c r="E39" i="1"/>
  <c r="H20" i="1"/>
  <c r="H19" i="1" s="1"/>
  <c r="E27" i="1" s="1"/>
  <c r="E20" i="1"/>
  <c r="E21" i="1" s="1"/>
  <c r="E22" i="1" s="1"/>
  <c r="F20" i="1"/>
  <c r="F21" i="1" s="1"/>
  <c r="F22" i="1" s="1"/>
  <c r="G20" i="1"/>
  <c r="G21" i="1" s="1"/>
  <c r="G22" i="1" s="1"/>
  <c r="D20" i="1"/>
  <c r="D21" i="1" s="1"/>
  <c r="D22" i="1" s="1"/>
  <c r="I15" i="1"/>
  <c r="I14" i="1"/>
  <c r="E17" i="1"/>
  <c r="F17" i="1"/>
  <c r="G17" i="1"/>
  <c r="D17" i="1"/>
  <c r="H25" i="4" l="1"/>
  <c r="H26" i="4" s="1"/>
  <c r="K21" i="2"/>
  <c r="N56" i="5"/>
  <c r="N58" i="5"/>
  <c r="J55" i="5"/>
  <c r="J63" i="5" s="1"/>
  <c r="E25" i="5"/>
  <c r="J67" i="5"/>
  <c r="H67" i="5"/>
  <c r="M55" i="5"/>
  <c r="N55" i="5" s="1"/>
  <c r="M65" i="5"/>
  <c r="M64" i="5" s="1"/>
  <c r="E75" i="5" s="1"/>
  <c r="M27" i="5"/>
  <c r="E39" i="5" s="1"/>
  <c r="F67" i="5"/>
  <c r="K27" i="5"/>
  <c r="N59" i="5"/>
  <c r="J27" i="5"/>
  <c r="F57" i="5"/>
  <c r="F65" i="5" s="1"/>
  <c r="F64" i="5" s="1"/>
  <c r="H27" i="5"/>
  <c r="D57" i="5"/>
  <c r="D65" i="5" s="1"/>
  <c r="D64" i="5" s="1"/>
  <c r="E27" i="5"/>
  <c r="D67" i="5"/>
  <c r="M25" i="5"/>
  <c r="K67" i="5"/>
  <c r="J25" i="5"/>
  <c r="F25" i="4"/>
  <c r="F26" i="4" s="1"/>
  <c r="I22" i="4"/>
  <c r="I28" i="4" s="1"/>
  <c r="H22" i="4"/>
  <c r="H28" i="4" s="1"/>
  <c r="H29" i="4" s="1"/>
  <c r="H35" i="4" s="1"/>
  <c r="D19" i="1"/>
  <c r="I52" i="2"/>
  <c r="I58" i="2" s="1"/>
  <c r="I23" i="2"/>
  <c r="G19" i="1"/>
  <c r="F19" i="1"/>
  <c r="E19" i="1"/>
  <c r="E25" i="1"/>
  <c r="H21" i="1"/>
  <c r="E29" i="1" s="1"/>
  <c r="H52" i="2"/>
  <c r="H58" i="2" s="1"/>
  <c r="I65" i="2"/>
  <c r="I66" i="2"/>
  <c r="G51" i="2"/>
  <c r="F51" i="2"/>
  <c r="D23" i="2"/>
  <c r="D24" i="2" s="1"/>
  <c r="K53" i="2"/>
  <c r="G21" i="3"/>
  <c r="F21" i="3"/>
  <c r="E21" i="3"/>
  <c r="D22" i="3"/>
  <c r="E22" i="3"/>
  <c r="D23" i="3"/>
  <c r="D24" i="3" s="1"/>
  <c r="H23" i="3"/>
  <c r="H24" i="3" s="1"/>
  <c r="I22" i="3"/>
  <c r="E31" i="3" s="1"/>
  <c r="G23" i="3"/>
  <c r="G24" i="3" s="1"/>
  <c r="E28" i="3"/>
  <c r="I23" i="3"/>
  <c r="E32" i="3" s="1"/>
  <c r="F23" i="3"/>
  <c r="F24" i="3" s="1"/>
  <c r="H22" i="3"/>
  <c r="D22" i="4"/>
  <c r="D28" i="4" s="1"/>
  <c r="D29" i="4" s="1"/>
  <c r="D35" i="4" s="1"/>
  <c r="E24" i="4"/>
  <c r="E30" i="4" s="1"/>
  <c r="E36" i="4" s="1"/>
  <c r="G22" i="4"/>
  <c r="G28" i="4" s="1"/>
  <c r="G34" i="4" s="1"/>
  <c r="E25" i="4"/>
  <c r="E26" i="4" s="1"/>
  <c r="J23" i="4"/>
  <c r="G24" i="4"/>
  <c r="F24" i="4"/>
  <c r="F30" i="4" s="1"/>
  <c r="F36" i="4" s="1"/>
  <c r="F34" i="4"/>
  <c r="F29" i="4"/>
  <c r="F35" i="4" s="1"/>
  <c r="E34" i="4"/>
  <c r="E29" i="4"/>
  <c r="E35" i="4" s="1"/>
  <c r="J24" i="4"/>
  <c r="D25" i="4"/>
  <c r="D26" i="4" s="1"/>
  <c r="I25" i="4"/>
  <c r="E64" i="5"/>
  <c r="E66" i="5"/>
  <c r="J64" i="5"/>
  <c r="J66" i="5"/>
  <c r="K66" i="5"/>
  <c r="K64" i="5"/>
  <c r="H64" i="5"/>
  <c r="H66" i="5"/>
  <c r="L25" i="5"/>
  <c r="D24" i="5"/>
  <c r="F24" i="5"/>
  <c r="E32" i="5"/>
  <c r="L55" i="5"/>
  <c r="L57" i="5"/>
  <c r="L65" i="5" s="1"/>
  <c r="M67" i="5"/>
  <c r="E73" i="5" s="1"/>
  <c r="I76" i="5" s="1"/>
  <c r="E67" i="5"/>
  <c r="L24" i="5"/>
  <c r="G24" i="5"/>
  <c r="G57" i="5"/>
  <c r="G65" i="5" s="1"/>
  <c r="I27" i="5"/>
  <c r="K25" i="5"/>
  <c r="M24" i="5"/>
  <c r="K55" i="5"/>
  <c r="K63" i="5" s="1"/>
  <c r="G27" i="5"/>
  <c r="I25" i="5"/>
  <c r="I55" i="5"/>
  <c r="I57" i="5"/>
  <c r="I65" i="5" s="1"/>
  <c r="D27" i="5"/>
  <c r="F27" i="5"/>
  <c r="H25" i="5"/>
  <c r="N28" i="5"/>
  <c r="H55" i="5"/>
  <c r="H63" i="5" s="1"/>
  <c r="G55" i="5"/>
  <c r="E72" i="5"/>
  <c r="E55" i="5"/>
  <c r="E63" i="5" s="1"/>
  <c r="K52" i="2"/>
  <c r="H23" i="2"/>
  <c r="H24" i="2" s="1"/>
  <c r="E51" i="2"/>
  <c r="K51" i="2" s="1"/>
  <c r="E21" i="2"/>
  <c r="E27" i="2" s="1"/>
  <c r="E26" i="2" s="1"/>
  <c r="E29" i="2" s="1"/>
  <c r="E30" i="2" s="1"/>
  <c r="G23" i="2"/>
  <c r="G24" i="2" s="1"/>
  <c r="D52" i="2"/>
  <c r="D58" i="2" s="1"/>
  <c r="F23" i="2"/>
  <c r="F24" i="2" s="1"/>
  <c r="H34" i="4" l="1"/>
  <c r="H37" i="4" s="1"/>
  <c r="H38" i="4" s="1"/>
  <c r="M63" i="5"/>
  <c r="E74" i="5" s="1"/>
  <c r="I72" i="5" s="1"/>
  <c r="M66" i="5"/>
  <c r="E79" i="5" s="1"/>
  <c r="I75" i="5" s="1"/>
  <c r="D63" i="5"/>
  <c r="D66" i="5"/>
  <c r="F63" i="5"/>
  <c r="F66" i="5"/>
  <c r="N25" i="5"/>
  <c r="E35" i="5"/>
  <c r="I34" i="5" s="1"/>
  <c r="N27" i="5"/>
  <c r="N57" i="5"/>
  <c r="G29" i="4"/>
  <c r="G35" i="4" s="1"/>
  <c r="G37" i="4" s="1"/>
  <c r="G38" i="4" s="1"/>
  <c r="H30" i="4"/>
  <c r="H36" i="4" s="1"/>
  <c r="G30" i="4"/>
  <c r="G36" i="4" s="1"/>
  <c r="D30" i="4"/>
  <c r="D36" i="4" s="1"/>
  <c r="D34" i="4"/>
  <c r="D37" i="4" s="1"/>
  <c r="D38" i="4" s="1"/>
  <c r="I25" i="1"/>
  <c r="I26" i="1"/>
  <c r="I27" i="3"/>
  <c r="I29" i="3"/>
  <c r="I28" i="3"/>
  <c r="F37" i="4"/>
  <c r="F38" i="4" s="1"/>
  <c r="J22" i="4"/>
  <c r="E31" i="4"/>
  <c r="E32" i="4" s="1"/>
  <c r="E37" i="4"/>
  <c r="E38" i="4" s="1"/>
  <c r="J28" i="4"/>
  <c r="I30" i="4"/>
  <c r="I31" i="4" s="1"/>
  <c r="I29" i="4"/>
  <c r="I34" i="4"/>
  <c r="G31" i="4"/>
  <c r="G32" i="4" s="1"/>
  <c r="D31" i="4"/>
  <c r="D32" i="4" s="1"/>
  <c r="H31" i="4"/>
  <c r="H32" i="4" s="1"/>
  <c r="F31" i="4"/>
  <c r="F32" i="4" s="1"/>
  <c r="G63" i="5"/>
  <c r="G66" i="5"/>
  <c r="G64" i="5"/>
  <c r="I36" i="5"/>
  <c r="I35" i="5"/>
  <c r="I74" i="5"/>
  <c r="I73" i="5"/>
  <c r="L66" i="5"/>
  <c r="L63" i="5"/>
  <c r="L64" i="5"/>
  <c r="I63" i="5"/>
  <c r="I64" i="5"/>
  <c r="I66" i="5"/>
  <c r="N24" i="5"/>
  <c r="E34" i="5"/>
  <c r="I33" i="5" s="1"/>
  <c r="I35" i="4" l="1"/>
  <c r="E42" i="4" s="1"/>
  <c r="J29" i="4"/>
  <c r="I36" i="4"/>
  <c r="E45" i="4" s="1"/>
  <c r="J30" i="4"/>
  <c r="E41" i="4"/>
  <c r="E35" i="2"/>
  <c r="I37" i="4" l="1"/>
  <c r="E46" i="4" s="1"/>
  <c r="I43" i="4"/>
  <c r="I42" i="4"/>
  <c r="I41" i="4"/>
  <c r="E34" i="2"/>
  <c r="E39" i="2"/>
  <c r="I34" i="2" l="1"/>
  <c r="I33" i="2"/>
</calcChain>
</file>

<file path=xl/sharedStrings.xml><?xml version="1.0" encoding="utf-8"?>
<sst xmlns="http://schemas.openxmlformats.org/spreadsheetml/2006/main" count="470" uniqueCount="118">
  <si>
    <t>r1:</t>
  </si>
  <si>
    <t>r2:</t>
  </si>
  <si>
    <t>r3:</t>
  </si>
  <si>
    <t>r4:</t>
  </si>
  <si>
    <t>a+b+h1=150</t>
  </si>
  <si>
    <t>2a+b+h2=80</t>
  </si>
  <si>
    <t>Z=4a+b+0h1+0h2</t>
  </si>
  <si>
    <t>Maximizar</t>
  </si>
  <si>
    <t>Cj</t>
  </si>
  <si>
    <t>a</t>
  </si>
  <si>
    <t>b</t>
  </si>
  <si>
    <t>h1</t>
  </si>
  <si>
    <t>h2</t>
  </si>
  <si>
    <t>Zj</t>
  </si>
  <si>
    <t>Cj-Zj</t>
  </si>
  <si>
    <t>Cocientes</t>
  </si>
  <si>
    <t>1/2h2</t>
  </si>
  <si>
    <t>-a+h1</t>
  </si>
  <si>
    <t>a=</t>
  </si>
  <si>
    <t>b=</t>
  </si>
  <si>
    <t>h1=</t>
  </si>
  <si>
    <t>h2=</t>
  </si>
  <si>
    <t>Zj=</t>
  </si>
  <si>
    <t>Minimizar</t>
  </si>
  <si>
    <t>x+y-h1+A1=10</t>
  </si>
  <si>
    <t>2x+2y+h2=25</t>
  </si>
  <si>
    <t>x+h3=8</t>
  </si>
  <si>
    <t>-M</t>
  </si>
  <si>
    <t>A1</t>
  </si>
  <si>
    <t>h3</t>
  </si>
  <si>
    <t>x</t>
  </si>
  <si>
    <t>y</t>
  </si>
  <si>
    <t>Z=x+3y+0h1+0h2+0h3-MA1</t>
  </si>
  <si>
    <t>M</t>
  </si>
  <si>
    <t>10M</t>
  </si>
  <si>
    <t>-10M</t>
  </si>
  <si>
    <t>1+M</t>
  </si>
  <si>
    <t>3+M</t>
  </si>
  <si>
    <t>1/1*A1</t>
  </si>
  <si>
    <t>-2y+h2</t>
  </si>
  <si>
    <t>-M-3</t>
  </si>
  <si>
    <t>1/2*h2</t>
  </si>
  <si>
    <t>1*h1+y</t>
  </si>
  <si>
    <t>A1=</t>
  </si>
  <si>
    <t>h3=</t>
  </si>
  <si>
    <t>y=</t>
  </si>
  <si>
    <t>x=</t>
  </si>
  <si>
    <t>+M</t>
  </si>
  <si>
    <t>1-M</t>
  </si>
  <si>
    <t>3-M</t>
  </si>
  <si>
    <t>-2*x+h2</t>
  </si>
  <si>
    <t>-1*x+A1</t>
  </si>
  <si>
    <t>8+2M</t>
  </si>
  <si>
    <t>-2*y+h2</t>
  </si>
  <si>
    <t>-1+M</t>
  </si>
  <si>
    <t>+M-3</t>
  </si>
  <si>
    <t>4x+3y+h1=30</t>
  </si>
  <si>
    <t>6x+y+h2=36</t>
  </si>
  <si>
    <t>x-y+h3=20</t>
  </si>
  <si>
    <t>Z=0.1x+0.5y+0h1+0h2+0h3</t>
  </si>
  <si>
    <t>1/3h1</t>
  </si>
  <si>
    <t>-h1+h2</t>
  </si>
  <si>
    <t>h1+h3</t>
  </si>
  <si>
    <t>3m+n+h1=14</t>
  </si>
  <si>
    <t>m+5n+h2=20</t>
  </si>
  <si>
    <t>m-n+h3=-10</t>
  </si>
  <si>
    <t>Z=m+2n+0h1+0h2+0h3</t>
  </si>
  <si>
    <t>m</t>
  </si>
  <si>
    <t>n</t>
  </si>
  <si>
    <t>1/5*h2</t>
  </si>
  <si>
    <t>-n+h1</t>
  </si>
  <si>
    <t>1*n+h3</t>
  </si>
  <si>
    <t>5/14*h1</t>
  </si>
  <si>
    <t>-1/5*m+n</t>
  </si>
  <si>
    <t>-6/5*m+h3</t>
  </si>
  <si>
    <t>m=</t>
  </si>
  <si>
    <t>n=</t>
  </si>
  <si>
    <t>r5:</t>
  </si>
  <si>
    <t>3x+2y+h1=25</t>
  </si>
  <si>
    <t>x+h2=5</t>
  </si>
  <si>
    <t>8x+6y+h3=21</t>
  </si>
  <si>
    <t>x-h4+A4=-2</t>
  </si>
  <si>
    <t>y-h5+A5=1</t>
  </si>
  <si>
    <t>h4</t>
  </si>
  <si>
    <t>h5</t>
  </si>
  <si>
    <t>Z=4x+3x+0h1+0h2+0h3+0h4+0h5-MA4-MA5</t>
  </si>
  <si>
    <t>A4</t>
  </si>
  <si>
    <t>A5</t>
  </si>
  <si>
    <t>4+M</t>
  </si>
  <si>
    <t>Cociente</t>
  </si>
  <si>
    <t>1/8*h3</t>
  </si>
  <si>
    <t>-1*x+A4</t>
  </si>
  <si>
    <t>-1*x+h2</t>
  </si>
  <si>
    <t>-3*x+h1</t>
  </si>
  <si>
    <t>15/4-M</t>
  </si>
  <si>
    <t>1/2+1/8M</t>
  </si>
  <si>
    <t>21/2+29/8M</t>
  </si>
  <si>
    <t>-3/4-M</t>
  </si>
  <si>
    <t>-1/2-1/8M</t>
  </si>
  <si>
    <t>(168+58M)/(60-16M)</t>
  </si>
  <si>
    <t>h4=</t>
  </si>
  <si>
    <t>h5=</t>
  </si>
  <si>
    <t>A4=</t>
  </si>
  <si>
    <t>A5=</t>
  </si>
  <si>
    <t>Comprobacion</t>
  </si>
  <si>
    <t>4-M</t>
  </si>
  <si>
    <t>-6y+h3</t>
  </si>
  <si>
    <t>-2*y+h1</t>
  </si>
  <si>
    <t>3-2M</t>
  </si>
  <si>
    <t>-x+A4</t>
  </si>
  <si>
    <t>-x+h2</t>
  </si>
  <si>
    <t>1/2-1/8M</t>
  </si>
  <si>
    <t>-3/4M</t>
  </si>
  <si>
    <t>3/4M</t>
  </si>
  <si>
    <t>+21/2-17/8M</t>
  </si>
  <si>
    <t>-1/2+1/8M</t>
  </si>
  <si>
    <t>+3/4M</t>
  </si>
  <si>
    <t>1/4M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</si>
</sst>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#\ ?/2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4" fontId="1" fillId="0" borderId="6" xfId="0" quotePrefix="1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9" xfId="0" quotePrefix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6" xfId="0" quotePrefix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2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3" fontId="1" fillId="2" borderId="8" xfId="0" applyNumberFormat="1" applyFont="1" applyFill="1" applyBorder="1" applyAlignment="1">
      <alignment horizontal="center" vertical="center"/>
    </xf>
    <xf numFmtId="13" fontId="1" fillId="2" borderId="9" xfId="0" applyNumberFormat="1" applyFont="1" applyFill="1" applyBorder="1" applyAlignment="1">
      <alignment horizontal="center" vertical="center"/>
    </xf>
    <xf numFmtId="13" fontId="1" fillId="0" borderId="0" xfId="0" applyNumberFormat="1" applyFont="1" applyAlignment="1">
      <alignment horizontal="center" vertical="center"/>
    </xf>
    <xf numFmtId="13" fontId="1" fillId="2" borderId="11" xfId="0" applyNumberFormat="1" applyFont="1" applyFill="1" applyBorder="1" applyAlignment="1">
      <alignment horizontal="center" vertical="center"/>
    </xf>
    <xf numFmtId="13" fontId="1" fillId="0" borderId="5" xfId="0" applyNumberFormat="1" applyFont="1" applyBorder="1" applyAlignment="1">
      <alignment horizontal="center" vertical="center"/>
    </xf>
    <xf numFmtId="13" fontId="1" fillId="0" borderId="6" xfId="0" applyNumberFormat="1" applyFont="1" applyBorder="1" applyAlignment="1">
      <alignment horizontal="center" vertical="center"/>
    </xf>
    <xf numFmtId="13" fontId="1" fillId="0" borderId="0" xfId="0" applyNumberFormat="1" applyFont="1" applyBorder="1" applyAlignment="1">
      <alignment horizontal="center" vertical="center"/>
    </xf>
    <xf numFmtId="13" fontId="1" fillId="2" borderId="12" xfId="0" applyNumberFormat="1" applyFont="1" applyFill="1" applyBorder="1" applyAlignment="1">
      <alignment horizontal="center" vertical="center"/>
    </xf>
    <xf numFmtId="13" fontId="1" fillId="0" borderId="1" xfId="0" applyNumberFormat="1" applyFont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2" borderId="8" xfId="0" quotePrefix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164" fontId="1" fillId="0" borderId="5" xfId="0" quotePrefix="1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quotePrefix="1" applyNumberFormat="1" applyFont="1" applyBorder="1" applyAlignment="1">
      <alignment horizontal="center"/>
    </xf>
    <xf numFmtId="12" fontId="3" fillId="0" borderId="0" xfId="0" applyNumberFormat="1" applyFont="1" applyAlignment="1">
      <alignment horizontal="center"/>
    </xf>
    <xf numFmtId="164" fontId="1" fillId="0" borderId="0" xfId="0" quotePrefix="1" applyNumberFormat="1" applyFont="1" applyFill="1" applyBorder="1" applyAlignment="1">
      <alignment horizontal="center"/>
    </xf>
    <xf numFmtId="164" fontId="1" fillId="0" borderId="1" xfId="0" quotePrefix="1" applyNumberFormat="1" applyFont="1" applyFill="1" applyBorder="1" applyAlignment="1">
      <alignment horizontal="center"/>
    </xf>
    <xf numFmtId="164" fontId="1" fillId="0" borderId="5" xfId="0" quotePrefix="1" applyNumberFormat="1" applyFont="1" applyFill="1" applyBorder="1" applyAlignment="1">
      <alignment horizontal="center"/>
    </xf>
    <xf numFmtId="164" fontId="1" fillId="0" borderId="4" xfId="0" quotePrefix="1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1" fillId="0" borderId="12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/>
    <xf numFmtId="0" fontId="1" fillId="0" borderId="8" xfId="0" quotePrefix="1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0" fontId="1" fillId="0" borderId="6" xfId="0" quotePrefix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9" xfId="0" quotePrefix="1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164" fontId="1" fillId="0" borderId="6" xfId="0" quotePrefix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2</xdr:row>
      <xdr:rowOff>9525</xdr:rowOff>
    </xdr:from>
    <xdr:to>
      <xdr:col>2</xdr:col>
      <xdr:colOff>724117</xdr:colOff>
      <xdr:row>9</xdr:row>
      <xdr:rowOff>47816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FA5321-0C70-4D25-AC41-38F20D1C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90525"/>
          <a:ext cx="1552792" cy="1371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545042</xdr:colOff>
      <xdr:row>2</xdr:row>
      <xdr:rowOff>46566</xdr:rowOff>
    </xdr:from>
    <xdr:to>
      <xdr:col>2</xdr:col>
      <xdr:colOff>605168</xdr:colOff>
      <xdr:row>10</xdr:row>
      <xdr:rowOff>94410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E6017-0C64-4F48-AD7F-ADB659D87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042" y="427566"/>
          <a:ext cx="1965126" cy="1571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8060</xdr:colOff>
      <xdr:row>2</xdr:row>
      <xdr:rowOff>10257</xdr:rowOff>
    </xdr:from>
    <xdr:to>
      <xdr:col>3</xdr:col>
      <xdr:colOff>313115</xdr:colOff>
      <xdr:row>10</xdr:row>
      <xdr:rowOff>943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537EB6-6116-4717-838A-9A24442A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060" y="391257"/>
          <a:ext cx="1829055" cy="1514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28575</xdr:rowOff>
    </xdr:from>
    <xdr:to>
      <xdr:col>3</xdr:col>
      <xdr:colOff>343161</xdr:colOff>
      <xdr:row>10</xdr:row>
      <xdr:rowOff>47840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60703E-A562-4D58-B6CD-37FF176F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9575"/>
          <a:ext cx="1867161" cy="15432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315058</xdr:colOff>
      <xdr:row>2</xdr:row>
      <xdr:rowOff>84260</xdr:rowOff>
    </xdr:from>
    <xdr:to>
      <xdr:col>3</xdr:col>
      <xdr:colOff>743948</xdr:colOff>
      <xdr:row>10</xdr:row>
      <xdr:rowOff>103525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8F8F47-E57C-42F7-BB89-3282D2C4A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208" y="465260"/>
          <a:ext cx="2067190" cy="1543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9392-DD5B-42E4-BAA0-EF906C012F86}">
  <dimension ref="A3:I46"/>
  <sheetViews>
    <sheetView showGridLines="0" tabSelected="1" view="pageLayout" topLeftCell="A29" zoomScaleNormal="150" workbookViewId="0">
      <selection activeCell="G56" sqref="G56"/>
    </sheetView>
  </sheetViews>
  <sheetFormatPr baseColWidth="10" defaultRowHeight="15" x14ac:dyDescent="0.2"/>
  <cols>
    <col min="1" max="1" width="12.140625" style="1" customWidth="1"/>
    <col min="2" max="3" width="11.42578125" style="1"/>
    <col min="4" max="4" width="14" style="1" bestFit="1" customWidth="1"/>
    <col min="5" max="5" width="13.85546875" style="1" customWidth="1"/>
    <col min="6" max="6" width="11.42578125" style="1"/>
    <col min="7" max="7" width="12" style="1" customWidth="1"/>
    <col min="8" max="8" width="16" style="1" customWidth="1"/>
    <col min="9" max="9" width="14" style="1" bestFit="1" customWidth="1"/>
    <col min="10" max="16384" width="11.42578125" style="1"/>
  </cols>
  <sheetData>
    <row r="3" spans="1:9" x14ac:dyDescent="0.2">
      <c r="F3" s="1" t="s">
        <v>6</v>
      </c>
    </row>
    <row r="5" spans="1:9" x14ac:dyDescent="0.2">
      <c r="E5" s="1" t="s">
        <v>0</v>
      </c>
      <c r="F5" s="2" t="s">
        <v>4</v>
      </c>
    </row>
    <row r="6" spans="1:9" x14ac:dyDescent="0.2">
      <c r="E6" s="1" t="s">
        <v>1</v>
      </c>
      <c r="F6" s="2" t="s">
        <v>5</v>
      </c>
    </row>
    <row r="11" spans="1:9" ht="15.75" x14ac:dyDescent="0.25">
      <c r="A11" s="3" t="s">
        <v>7</v>
      </c>
    </row>
    <row r="12" spans="1:9" ht="15.75" x14ac:dyDescent="0.2">
      <c r="C12" s="29" t="s">
        <v>8</v>
      </c>
      <c r="D12" s="31">
        <v>4</v>
      </c>
      <c r="E12" s="31">
        <v>1</v>
      </c>
      <c r="F12" s="31">
        <v>0</v>
      </c>
      <c r="G12" s="31">
        <v>0</v>
      </c>
    </row>
    <row r="13" spans="1:9" ht="15.75" x14ac:dyDescent="0.2">
      <c r="C13" s="29"/>
      <c r="D13" s="32" t="s">
        <v>9</v>
      </c>
      <c r="E13" s="32" t="s">
        <v>10</v>
      </c>
      <c r="F13" s="32" t="s">
        <v>11</v>
      </c>
      <c r="G13" s="32" t="s">
        <v>12</v>
      </c>
      <c r="I13" s="1" t="s">
        <v>15</v>
      </c>
    </row>
    <row r="14" spans="1:9" ht="15.75" x14ac:dyDescent="0.2">
      <c r="B14" s="8">
        <v>0</v>
      </c>
      <c r="C14" s="29" t="s">
        <v>11</v>
      </c>
      <c r="D14" s="25">
        <v>1</v>
      </c>
      <c r="E14" s="23">
        <v>1</v>
      </c>
      <c r="F14" s="23">
        <v>1</v>
      </c>
      <c r="G14" s="24">
        <v>0</v>
      </c>
      <c r="H14" s="19">
        <v>150</v>
      </c>
      <c r="I14" s="8">
        <f>H14/D14</f>
        <v>150</v>
      </c>
    </row>
    <row r="15" spans="1:9" ht="15.75" x14ac:dyDescent="0.2">
      <c r="B15" s="8">
        <v>0</v>
      </c>
      <c r="C15" s="29" t="s">
        <v>12</v>
      </c>
      <c r="D15" s="26">
        <v>2</v>
      </c>
      <c r="E15" s="9">
        <v>1</v>
      </c>
      <c r="F15" s="9">
        <v>0</v>
      </c>
      <c r="G15" s="12">
        <v>1</v>
      </c>
      <c r="H15" s="20">
        <v>80</v>
      </c>
      <c r="I15" s="10">
        <f>H15/D15</f>
        <v>40</v>
      </c>
    </row>
    <row r="16" spans="1:9" ht="15.75" x14ac:dyDescent="0.2">
      <c r="C16" s="29" t="s">
        <v>13</v>
      </c>
      <c r="D16" s="26">
        <v>0</v>
      </c>
      <c r="E16" s="7">
        <v>0</v>
      </c>
      <c r="F16" s="7">
        <v>0</v>
      </c>
      <c r="G16" s="11">
        <v>0</v>
      </c>
      <c r="H16" s="21">
        <v>0</v>
      </c>
    </row>
    <row r="17" spans="1:9" ht="15.75" x14ac:dyDescent="0.2">
      <c r="C17" s="30" t="s">
        <v>14</v>
      </c>
      <c r="D17" s="27">
        <f>D12-D16</f>
        <v>4</v>
      </c>
      <c r="E17" s="14">
        <f t="shared" ref="E17:G17" si="0">E12-E16</f>
        <v>1</v>
      </c>
      <c r="F17" s="14">
        <f t="shared" si="0"/>
        <v>0</v>
      </c>
      <c r="G17" s="15">
        <f t="shared" si="0"/>
        <v>0</v>
      </c>
    </row>
    <row r="19" spans="1:9" ht="15.75" x14ac:dyDescent="0.25">
      <c r="A19" s="2" t="s">
        <v>17</v>
      </c>
      <c r="B19" s="8">
        <v>0</v>
      </c>
      <c r="C19" s="28" t="s">
        <v>11</v>
      </c>
      <c r="D19" s="35">
        <f>-D20+D14</f>
        <v>0</v>
      </c>
      <c r="E19" s="36">
        <f t="shared" ref="E19:H19" si="1">-E20+E14</f>
        <v>0.5</v>
      </c>
      <c r="F19" s="36">
        <f t="shared" si="1"/>
        <v>1</v>
      </c>
      <c r="G19" s="37">
        <f t="shared" si="1"/>
        <v>-0.5</v>
      </c>
      <c r="H19" s="37">
        <f t="shared" si="1"/>
        <v>110</v>
      </c>
    </row>
    <row r="20" spans="1:9" ht="15.75" x14ac:dyDescent="0.25">
      <c r="A20" s="2" t="s">
        <v>16</v>
      </c>
      <c r="B20" s="8">
        <v>4</v>
      </c>
      <c r="C20" s="28" t="s">
        <v>9</v>
      </c>
      <c r="D20" s="38">
        <f>1/2*D15</f>
        <v>1</v>
      </c>
      <c r="E20" s="34">
        <f t="shared" ref="E20:H20" si="2">1/2*E15</f>
        <v>0.5</v>
      </c>
      <c r="F20" s="34">
        <f t="shared" si="2"/>
        <v>0</v>
      </c>
      <c r="G20" s="39">
        <f t="shared" si="2"/>
        <v>0.5</v>
      </c>
      <c r="H20" s="39">
        <f t="shared" si="2"/>
        <v>40</v>
      </c>
    </row>
    <row r="21" spans="1:9" ht="15.75" x14ac:dyDescent="0.25">
      <c r="C21" s="28" t="s">
        <v>13</v>
      </c>
      <c r="D21" s="38">
        <f>4*D20</f>
        <v>4</v>
      </c>
      <c r="E21" s="34">
        <f t="shared" ref="E21:H21" si="3">4*E20</f>
        <v>2</v>
      </c>
      <c r="F21" s="34">
        <f t="shared" si="3"/>
        <v>0</v>
      </c>
      <c r="G21" s="39">
        <f t="shared" si="3"/>
        <v>2</v>
      </c>
      <c r="H21" s="44">
        <f t="shared" si="3"/>
        <v>160</v>
      </c>
    </row>
    <row r="22" spans="1:9" ht="15.75" x14ac:dyDescent="0.25">
      <c r="C22" s="28" t="s">
        <v>14</v>
      </c>
      <c r="D22" s="40">
        <f>D12-D21</f>
        <v>0</v>
      </c>
      <c r="E22" s="41">
        <f t="shared" ref="E22:G22" si="4">E12-E21</f>
        <v>-1</v>
      </c>
      <c r="F22" s="41">
        <f t="shared" si="4"/>
        <v>0</v>
      </c>
      <c r="G22" s="42">
        <f t="shared" si="4"/>
        <v>-2</v>
      </c>
      <c r="H22" s="43"/>
    </row>
    <row r="23" spans="1:9" ht="15.75" x14ac:dyDescent="0.25">
      <c r="C23" s="137"/>
      <c r="D23" s="34"/>
      <c r="E23" s="34"/>
      <c r="F23" s="34"/>
      <c r="G23" s="34"/>
      <c r="H23" s="43"/>
    </row>
    <row r="24" spans="1:9" x14ac:dyDescent="0.2">
      <c r="G24" s="217" t="s">
        <v>104</v>
      </c>
      <c r="H24" s="217"/>
      <c r="I24" s="217"/>
    </row>
    <row r="25" spans="1:9" ht="15.75" x14ac:dyDescent="0.25">
      <c r="D25" s="47" t="s">
        <v>18</v>
      </c>
      <c r="E25" s="48">
        <f>H20</f>
        <v>40</v>
      </c>
      <c r="G25" s="2" t="s">
        <v>4</v>
      </c>
      <c r="I25" s="45">
        <f>E25+E26+E27</f>
        <v>150</v>
      </c>
    </row>
    <row r="26" spans="1:9" ht="15.75" x14ac:dyDescent="0.25">
      <c r="D26" s="47" t="s">
        <v>19</v>
      </c>
      <c r="E26" s="49">
        <v>0</v>
      </c>
      <c r="G26" s="2" t="s">
        <v>5</v>
      </c>
      <c r="I26" s="45">
        <f>2*E25+E26+E28</f>
        <v>80</v>
      </c>
    </row>
    <row r="27" spans="1:9" ht="15.75" x14ac:dyDescent="0.25">
      <c r="D27" s="47" t="s">
        <v>20</v>
      </c>
      <c r="E27" s="48">
        <f>H19</f>
        <v>110</v>
      </c>
    </row>
    <row r="28" spans="1:9" ht="15.75" x14ac:dyDescent="0.25">
      <c r="D28" s="47" t="s">
        <v>21</v>
      </c>
      <c r="E28" s="49">
        <v>0</v>
      </c>
    </row>
    <row r="29" spans="1:9" ht="15.75" x14ac:dyDescent="0.25">
      <c r="D29" s="47" t="s">
        <v>22</v>
      </c>
      <c r="E29" s="48">
        <f>H21</f>
        <v>160</v>
      </c>
    </row>
    <row r="30" spans="1:9" s="215" customFormat="1" ht="15.75" x14ac:dyDescent="0.25">
      <c r="D30" s="216"/>
      <c r="E30" s="213"/>
    </row>
    <row r="31" spans="1:9" ht="15.75" x14ac:dyDescent="0.25">
      <c r="D31" s="216"/>
      <c r="E31" s="213"/>
      <c r="F31" s="215"/>
    </row>
    <row r="33" spans="1:8" ht="15.75" x14ac:dyDescent="0.25">
      <c r="A33" s="3" t="s">
        <v>23</v>
      </c>
    </row>
    <row r="34" spans="1:8" ht="15.75" x14ac:dyDescent="0.2">
      <c r="C34" s="29" t="s">
        <v>8</v>
      </c>
      <c r="D34" s="31">
        <v>4</v>
      </c>
      <c r="E34" s="31">
        <v>1</v>
      </c>
      <c r="F34" s="31">
        <v>0</v>
      </c>
      <c r="G34" s="31">
        <v>0</v>
      </c>
    </row>
    <row r="35" spans="1:8" ht="15.75" x14ac:dyDescent="0.2">
      <c r="C35" s="29"/>
      <c r="D35" s="32" t="s">
        <v>9</v>
      </c>
      <c r="E35" s="32" t="s">
        <v>10</v>
      </c>
      <c r="F35" s="32" t="s">
        <v>11</v>
      </c>
      <c r="G35" s="32" t="s">
        <v>12</v>
      </c>
    </row>
    <row r="36" spans="1:8" ht="15.75" x14ac:dyDescent="0.2">
      <c r="B36" s="8">
        <v>0</v>
      </c>
      <c r="C36" s="29" t="s">
        <v>11</v>
      </c>
      <c r="D36" s="50">
        <v>1</v>
      </c>
      <c r="E36" s="51">
        <v>1</v>
      </c>
      <c r="F36" s="51">
        <v>1</v>
      </c>
      <c r="G36" s="52">
        <v>0</v>
      </c>
      <c r="H36" s="59">
        <v>150</v>
      </c>
    </row>
    <row r="37" spans="1:8" ht="15.75" x14ac:dyDescent="0.2">
      <c r="B37" s="8">
        <v>0</v>
      </c>
      <c r="C37" s="29" t="s">
        <v>12</v>
      </c>
      <c r="D37" s="53">
        <v>2</v>
      </c>
      <c r="E37" s="54">
        <v>1</v>
      </c>
      <c r="F37" s="54">
        <v>0</v>
      </c>
      <c r="G37" s="55">
        <v>1</v>
      </c>
      <c r="H37" s="60">
        <v>80</v>
      </c>
    </row>
    <row r="38" spans="1:8" ht="15.75" x14ac:dyDescent="0.2">
      <c r="C38" s="29" t="s">
        <v>13</v>
      </c>
      <c r="D38" s="53">
        <v>0</v>
      </c>
      <c r="E38" s="54">
        <v>0</v>
      </c>
      <c r="F38" s="54">
        <v>0</v>
      </c>
      <c r="G38" s="62">
        <v>0</v>
      </c>
      <c r="H38" s="61">
        <v>0</v>
      </c>
    </row>
    <row r="39" spans="1:8" ht="15.75" x14ac:dyDescent="0.2">
      <c r="C39" s="30" t="s">
        <v>14</v>
      </c>
      <c r="D39" s="56">
        <f>D34-D38</f>
        <v>4</v>
      </c>
      <c r="E39" s="57">
        <f t="shared" ref="E39" si="5">E34-E38</f>
        <v>1</v>
      </c>
      <c r="F39" s="57">
        <f t="shared" ref="F39" si="6">F34-F38</f>
        <v>0</v>
      </c>
      <c r="G39" s="58">
        <f t="shared" ref="G39" si="7">G34-G38</f>
        <v>0</v>
      </c>
    </row>
    <row r="40" spans="1:8" ht="15.75" x14ac:dyDescent="0.2">
      <c r="C40" s="115"/>
      <c r="D40" s="62"/>
      <c r="E40" s="62"/>
      <c r="F40" s="62"/>
      <c r="G40" s="62"/>
    </row>
    <row r="41" spans="1:8" x14ac:dyDescent="0.2">
      <c r="F41" s="217" t="s">
        <v>104</v>
      </c>
      <c r="G41" s="217"/>
      <c r="H41" s="217"/>
    </row>
    <row r="42" spans="1:8" ht="15.75" x14ac:dyDescent="0.25">
      <c r="C42" s="47" t="s">
        <v>18</v>
      </c>
      <c r="D42" s="66">
        <v>0</v>
      </c>
      <c r="F42" s="2" t="s">
        <v>4</v>
      </c>
      <c r="H42" s="1">
        <f>D42+D43+D44</f>
        <v>150</v>
      </c>
    </row>
    <row r="43" spans="1:8" ht="15.75" x14ac:dyDescent="0.25">
      <c r="C43" s="47" t="s">
        <v>19</v>
      </c>
      <c r="D43" s="66">
        <v>0</v>
      </c>
      <c r="F43" s="2" t="s">
        <v>5</v>
      </c>
      <c r="H43" s="1">
        <f>2*D42+D43+D45</f>
        <v>80</v>
      </c>
    </row>
    <row r="44" spans="1:8" ht="15.75" x14ac:dyDescent="0.25">
      <c r="C44" s="47" t="s">
        <v>20</v>
      </c>
      <c r="D44" s="66">
        <f>H36</f>
        <v>150</v>
      </c>
    </row>
    <row r="45" spans="1:8" ht="15.75" x14ac:dyDescent="0.25">
      <c r="C45" s="47" t="s">
        <v>21</v>
      </c>
      <c r="D45" s="66">
        <f>H37</f>
        <v>80</v>
      </c>
    </row>
    <row r="46" spans="1:8" ht="15.75" x14ac:dyDescent="0.25">
      <c r="C46" s="47" t="s">
        <v>22</v>
      </c>
      <c r="D46" s="66">
        <f>H38</f>
        <v>0</v>
      </c>
    </row>
  </sheetData>
  <mergeCells count="2">
    <mergeCell ref="G24:I24"/>
    <mergeCell ref="F41:H41"/>
  </mergeCells>
  <pageMargins left="0.70866141732283472" right="0.70866141732283472" top="0.74803149606299213" bottom="0.74803149606299213" header="0.31496062992125984" footer="0.31496062992125984"/>
  <pageSetup scale="75" fitToWidth="0" fitToHeight="0" orientation="portrait" r:id="rId1"/>
  <headerFooter>
    <oddHeader>&amp;CRojas Alvarado Luis Enrique
González Ordoñez Daniel
Mondragón Zarate Jesús Alejandro</oddHeader>
    <oddFooter>&amp;CMétodos Cuantitativos Para La Toma De Decisiones - 3CM17
Profesor: Ariel López Rojas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EB9E-A352-402F-A792-EA2F3695223C}">
  <dimension ref="A3:K82"/>
  <sheetViews>
    <sheetView showGridLines="0" view="pageLayout" topLeftCell="A53" zoomScale="90" zoomScaleNormal="100" zoomScalePageLayoutView="90" workbookViewId="0">
      <selection activeCell="G9" sqref="G9"/>
    </sheetView>
  </sheetViews>
  <sheetFormatPr baseColWidth="10" defaultRowHeight="15" x14ac:dyDescent="0.25"/>
  <cols>
    <col min="1" max="1" width="11.42578125" style="7"/>
    <col min="2" max="2" width="15.140625" style="7" bestFit="1" customWidth="1"/>
    <col min="3" max="3" width="11.42578125" style="7"/>
    <col min="4" max="4" width="15.28515625" style="7" bestFit="1" customWidth="1"/>
    <col min="5" max="5" width="13.28515625" style="7" customWidth="1"/>
    <col min="6" max="6" width="16.85546875" style="7" customWidth="1"/>
    <col min="7" max="7" width="12.140625" style="7" bestFit="1" customWidth="1"/>
    <col min="8" max="8" width="11.5703125" style="7" bestFit="1" customWidth="1"/>
    <col min="9" max="9" width="15.140625" style="7" bestFit="1" customWidth="1"/>
    <col min="10" max="10" width="12.7109375" style="7" bestFit="1" customWidth="1"/>
    <col min="11" max="11" width="13.42578125" style="91" bestFit="1" customWidth="1"/>
    <col min="12" max="16384" width="11.42578125" style="7"/>
  </cols>
  <sheetData>
    <row r="3" spans="1:11" x14ac:dyDescent="0.25">
      <c r="E3" s="67" t="s">
        <v>32</v>
      </c>
    </row>
    <row r="5" spans="1:11" x14ac:dyDescent="0.25">
      <c r="E5" s="7" t="s">
        <v>0</v>
      </c>
      <c r="F5" s="67" t="s">
        <v>24</v>
      </c>
    </row>
    <row r="6" spans="1:11" x14ac:dyDescent="0.25">
      <c r="E6" s="7" t="s">
        <v>1</v>
      </c>
      <c r="F6" s="7" t="s">
        <v>25</v>
      </c>
    </row>
    <row r="7" spans="1:11" x14ac:dyDescent="0.25">
      <c r="E7" s="7" t="s">
        <v>2</v>
      </c>
      <c r="F7" s="7" t="s">
        <v>26</v>
      </c>
    </row>
    <row r="11" spans="1:11" x14ac:dyDescent="0.25">
      <c r="A11" s="7" t="s">
        <v>7</v>
      </c>
    </row>
    <row r="12" spans="1:11" ht="15.75" x14ac:dyDescent="0.25">
      <c r="C12" s="32" t="s">
        <v>8</v>
      </c>
      <c r="D12" s="68">
        <v>1</v>
      </c>
      <c r="E12" s="68">
        <v>3</v>
      </c>
      <c r="F12" s="68">
        <v>0</v>
      </c>
      <c r="G12" s="68">
        <v>0</v>
      </c>
      <c r="H12" s="68">
        <v>0</v>
      </c>
      <c r="I12" s="69" t="s">
        <v>27</v>
      </c>
    </row>
    <row r="13" spans="1:11" ht="15.75" x14ac:dyDescent="0.25">
      <c r="C13" s="32"/>
      <c r="D13" s="32" t="s">
        <v>30</v>
      </c>
      <c r="E13" s="32" t="s">
        <v>31</v>
      </c>
      <c r="F13" s="32" t="s">
        <v>11</v>
      </c>
      <c r="G13" s="32" t="s">
        <v>12</v>
      </c>
      <c r="H13" s="32" t="s">
        <v>29</v>
      </c>
      <c r="I13" s="32" t="s">
        <v>28</v>
      </c>
      <c r="K13" s="91" t="s">
        <v>15</v>
      </c>
    </row>
    <row r="14" spans="1:11" ht="15.75" x14ac:dyDescent="0.25">
      <c r="B14" s="70" t="s">
        <v>27</v>
      </c>
      <c r="C14" s="32" t="s">
        <v>28</v>
      </c>
      <c r="D14" s="25">
        <v>1</v>
      </c>
      <c r="E14" s="22">
        <v>1</v>
      </c>
      <c r="F14" s="22">
        <v>-1</v>
      </c>
      <c r="G14" s="22">
        <v>0</v>
      </c>
      <c r="H14" s="22">
        <v>0</v>
      </c>
      <c r="I14" s="84">
        <v>1</v>
      </c>
      <c r="J14" s="85">
        <v>10</v>
      </c>
      <c r="K14" s="92">
        <f>J14/E14</f>
        <v>10</v>
      </c>
    </row>
    <row r="15" spans="1:11" ht="15.75" x14ac:dyDescent="0.25">
      <c r="B15" s="71">
        <v>0</v>
      </c>
      <c r="C15" s="32" t="s">
        <v>12</v>
      </c>
      <c r="D15" s="73">
        <v>2</v>
      </c>
      <c r="E15" s="82">
        <v>2</v>
      </c>
      <c r="F15" s="43">
        <v>0</v>
      </c>
      <c r="G15" s="43">
        <v>1</v>
      </c>
      <c r="H15" s="43">
        <v>0</v>
      </c>
      <c r="I15" s="11">
        <v>0</v>
      </c>
      <c r="J15" s="80">
        <v>25</v>
      </c>
      <c r="K15" s="92">
        <f t="shared" ref="K15:K16" si="0">J15/E15</f>
        <v>12.5</v>
      </c>
    </row>
    <row r="16" spans="1:11" ht="15.75" x14ac:dyDescent="0.25">
      <c r="B16" s="71">
        <v>0</v>
      </c>
      <c r="C16" s="32" t="s">
        <v>29</v>
      </c>
      <c r="D16" s="73">
        <v>1</v>
      </c>
      <c r="E16" s="82">
        <v>0</v>
      </c>
      <c r="F16" s="43">
        <v>0</v>
      </c>
      <c r="G16" s="43">
        <v>0</v>
      </c>
      <c r="H16" s="43">
        <v>1</v>
      </c>
      <c r="I16" s="11">
        <v>0</v>
      </c>
      <c r="J16" s="80">
        <v>8</v>
      </c>
      <c r="K16" s="92" t="e">
        <f t="shared" si="0"/>
        <v>#DIV/0!</v>
      </c>
    </row>
    <row r="17" spans="1:11" ht="15.75" x14ac:dyDescent="0.25">
      <c r="C17" s="32" t="s">
        <v>13</v>
      </c>
      <c r="D17" s="74" t="s">
        <v>27</v>
      </c>
      <c r="E17" s="83" t="s">
        <v>27</v>
      </c>
      <c r="F17" s="75" t="s">
        <v>33</v>
      </c>
      <c r="G17" s="43">
        <v>0</v>
      </c>
      <c r="H17" s="43">
        <v>0</v>
      </c>
      <c r="I17" s="76" t="s">
        <v>27</v>
      </c>
      <c r="J17" s="81" t="s">
        <v>35</v>
      </c>
    </row>
    <row r="18" spans="1:11" ht="15.75" x14ac:dyDescent="0.25">
      <c r="C18" s="32" t="s">
        <v>14</v>
      </c>
      <c r="D18" s="77" t="s">
        <v>36</v>
      </c>
      <c r="E18" s="13" t="s">
        <v>37</v>
      </c>
      <c r="F18" s="78" t="s">
        <v>27</v>
      </c>
      <c r="G18" s="14">
        <v>0</v>
      </c>
      <c r="H18" s="14">
        <v>0</v>
      </c>
      <c r="I18" s="15">
        <v>0</v>
      </c>
    </row>
    <row r="20" spans="1:11" ht="15.75" x14ac:dyDescent="0.25">
      <c r="A20" s="67" t="s">
        <v>38</v>
      </c>
      <c r="B20" s="71">
        <v>3</v>
      </c>
      <c r="C20" s="32" t="s">
        <v>31</v>
      </c>
      <c r="D20" s="72">
        <f>1/1*D14</f>
        <v>1</v>
      </c>
      <c r="E20" s="23">
        <f t="shared" ref="E20:J20" si="1">1/1*E14</f>
        <v>1</v>
      </c>
      <c r="F20" s="22">
        <f t="shared" si="1"/>
        <v>-1</v>
      </c>
      <c r="G20" s="23">
        <f t="shared" si="1"/>
        <v>0</v>
      </c>
      <c r="H20" s="23">
        <f t="shared" si="1"/>
        <v>0</v>
      </c>
      <c r="I20" s="24">
        <f t="shared" si="1"/>
        <v>1</v>
      </c>
      <c r="J20" s="24">
        <f t="shared" si="1"/>
        <v>10</v>
      </c>
      <c r="K20" s="91">
        <f>J20/F20</f>
        <v>-10</v>
      </c>
    </row>
    <row r="21" spans="1:11" ht="15.75" x14ac:dyDescent="0.25">
      <c r="A21" s="67" t="s">
        <v>39</v>
      </c>
      <c r="B21" s="71">
        <v>0</v>
      </c>
      <c r="C21" s="32" t="s">
        <v>12</v>
      </c>
      <c r="D21" s="26">
        <f>-2*D20+D15</f>
        <v>0</v>
      </c>
      <c r="E21" s="82">
        <f t="shared" ref="E21:J21" si="2">-2*E20+E15</f>
        <v>0</v>
      </c>
      <c r="F21" s="82">
        <f t="shared" si="2"/>
        <v>2</v>
      </c>
      <c r="G21" s="82">
        <f t="shared" si="2"/>
        <v>1</v>
      </c>
      <c r="H21" s="82">
        <f t="shared" si="2"/>
        <v>0</v>
      </c>
      <c r="I21" s="12">
        <f t="shared" si="2"/>
        <v>-2</v>
      </c>
      <c r="J21" s="12">
        <f t="shared" si="2"/>
        <v>5</v>
      </c>
      <c r="K21" s="91">
        <f t="shared" ref="K21:K22" si="3">J21/F21</f>
        <v>2.5</v>
      </c>
    </row>
    <row r="22" spans="1:11" ht="15.75" x14ac:dyDescent="0.25">
      <c r="B22" s="71">
        <v>0</v>
      </c>
      <c r="C22" s="32" t="s">
        <v>29</v>
      </c>
      <c r="D22" s="73">
        <f>D16</f>
        <v>1</v>
      </c>
      <c r="E22" s="43">
        <f t="shared" ref="E22:J22" si="4">E16</f>
        <v>0</v>
      </c>
      <c r="F22" s="82">
        <f t="shared" si="4"/>
        <v>0</v>
      </c>
      <c r="G22" s="43">
        <f t="shared" si="4"/>
        <v>0</v>
      </c>
      <c r="H22" s="43">
        <f t="shared" si="4"/>
        <v>1</v>
      </c>
      <c r="I22" s="11">
        <f t="shared" si="4"/>
        <v>0</v>
      </c>
      <c r="J22" s="11">
        <f t="shared" si="4"/>
        <v>8</v>
      </c>
      <c r="K22" s="91" t="e">
        <f t="shared" si="3"/>
        <v>#DIV/0!</v>
      </c>
    </row>
    <row r="23" spans="1:11" ht="15.75" x14ac:dyDescent="0.25">
      <c r="C23" s="32" t="s">
        <v>13</v>
      </c>
      <c r="D23" s="73">
        <f>3*D20</f>
        <v>3</v>
      </c>
      <c r="E23" s="43">
        <f t="shared" ref="E23:J23" si="5">3*E20</f>
        <v>3</v>
      </c>
      <c r="F23" s="82">
        <f t="shared" si="5"/>
        <v>-3</v>
      </c>
      <c r="G23" s="43">
        <f t="shared" si="5"/>
        <v>0</v>
      </c>
      <c r="H23" s="43">
        <f t="shared" si="5"/>
        <v>0</v>
      </c>
      <c r="I23" s="11">
        <f t="shared" si="5"/>
        <v>3</v>
      </c>
      <c r="J23" s="15">
        <f t="shared" si="5"/>
        <v>30</v>
      </c>
    </row>
    <row r="24" spans="1:11" ht="15.75" x14ac:dyDescent="0.25">
      <c r="C24" s="32" t="s">
        <v>14</v>
      </c>
      <c r="D24" s="77">
        <f>D12-D23</f>
        <v>-2</v>
      </c>
      <c r="E24" s="14">
        <f t="shared" ref="E24:H24" si="6">E12-E23</f>
        <v>0</v>
      </c>
      <c r="F24" s="13">
        <f t="shared" si="6"/>
        <v>3</v>
      </c>
      <c r="G24" s="14">
        <f t="shared" si="6"/>
        <v>0</v>
      </c>
      <c r="H24" s="14">
        <f t="shared" si="6"/>
        <v>0</v>
      </c>
      <c r="I24" s="87" t="s">
        <v>40</v>
      </c>
    </row>
    <row r="26" spans="1:11" ht="15.75" x14ac:dyDescent="0.25">
      <c r="A26" s="7" t="s">
        <v>42</v>
      </c>
      <c r="B26" s="71">
        <v>3</v>
      </c>
      <c r="C26" s="32" t="s">
        <v>31</v>
      </c>
      <c r="D26" s="35">
        <f>1*D27+D20</f>
        <v>1</v>
      </c>
      <c r="E26" s="36">
        <f t="shared" ref="E26:J26" si="7">1*E27+E20</f>
        <v>1</v>
      </c>
      <c r="F26" s="36">
        <f t="shared" si="7"/>
        <v>0</v>
      </c>
      <c r="G26" s="36">
        <f t="shared" si="7"/>
        <v>0.5</v>
      </c>
      <c r="H26" s="36">
        <f t="shared" si="7"/>
        <v>0</v>
      </c>
      <c r="I26" s="37">
        <f t="shared" si="7"/>
        <v>0</v>
      </c>
      <c r="J26" s="89">
        <f t="shared" si="7"/>
        <v>12.5</v>
      </c>
    </row>
    <row r="27" spans="1:11" ht="15.75" x14ac:dyDescent="0.25">
      <c r="A27" s="67" t="s">
        <v>41</v>
      </c>
      <c r="B27" s="71">
        <v>0</v>
      </c>
      <c r="C27" s="32" t="s">
        <v>11</v>
      </c>
      <c r="D27" s="38">
        <f>1/2*D21</f>
        <v>0</v>
      </c>
      <c r="E27" s="34">
        <f t="shared" ref="E27:J27" si="8">1/2*E21</f>
        <v>0</v>
      </c>
      <c r="F27" s="34">
        <f t="shared" si="8"/>
        <v>1</v>
      </c>
      <c r="G27" s="34">
        <f t="shared" si="8"/>
        <v>0.5</v>
      </c>
      <c r="H27" s="34">
        <f t="shared" si="8"/>
        <v>0</v>
      </c>
      <c r="I27" s="39">
        <f t="shared" si="8"/>
        <v>-1</v>
      </c>
      <c r="J27" s="90">
        <f t="shared" si="8"/>
        <v>2.5</v>
      </c>
    </row>
    <row r="28" spans="1:11" ht="15.75" x14ac:dyDescent="0.25">
      <c r="B28" s="71">
        <v>0</v>
      </c>
      <c r="C28" s="32" t="s">
        <v>29</v>
      </c>
      <c r="D28" s="38">
        <f>D22</f>
        <v>1</v>
      </c>
      <c r="E28" s="34">
        <f t="shared" ref="E28:J28" si="9">E22</f>
        <v>0</v>
      </c>
      <c r="F28" s="34">
        <f t="shared" si="9"/>
        <v>0</v>
      </c>
      <c r="G28" s="34">
        <f t="shared" si="9"/>
        <v>0</v>
      </c>
      <c r="H28" s="34">
        <f t="shared" si="9"/>
        <v>1</v>
      </c>
      <c r="I28" s="39">
        <f t="shared" si="9"/>
        <v>0</v>
      </c>
      <c r="J28" s="90">
        <f t="shared" si="9"/>
        <v>8</v>
      </c>
    </row>
    <row r="29" spans="1:11" ht="15.75" x14ac:dyDescent="0.25">
      <c r="C29" s="32" t="s">
        <v>13</v>
      </c>
      <c r="D29" s="38">
        <f>3*D26</f>
        <v>3</v>
      </c>
      <c r="E29" s="34">
        <f t="shared" ref="E29:J29" si="10">3*E26</f>
        <v>3</v>
      </c>
      <c r="F29" s="34">
        <f t="shared" si="10"/>
        <v>0</v>
      </c>
      <c r="G29" s="34">
        <f t="shared" si="10"/>
        <v>1.5</v>
      </c>
      <c r="H29" s="34">
        <f t="shared" si="10"/>
        <v>0</v>
      </c>
      <c r="I29" s="39">
        <f t="shared" si="10"/>
        <v>0</v>
      </c>
      <c r="J29" s="44">
        <f t="shared" si="10"/>
        <v>37.5</v>
      </c>
    </row>
    <row r="30" spans="1:11" ht="15.75" x14ac:dyDescent="0.25">
      <c r="C30" s="32" t="s">
        <v>14</v>
      </c>
      <c r="D30" s="40">
        <f>D12-D29</f>
        <v>-2</v>
      </c>
      <c r="E30" s="41">
        <f t="shared" ref="E30:H30" si="11">E12-E29</f>
        <v>0</v>
      </c>
      <c r="F30" s="41">
        <f t="shared" si="11"/>
        <v>0</v>
      </c>
      <c r="G30" s="41">
        <f t="shared" si="11"/>
        <v>-1.5</v>
      </c>
      <c r="H30" s="41">
        <f t="shared" si="11"/>
        <v>0</v>
      </c>
      <c r="I30" s="88" t="s">
        <v>27</v>
      </c>
    </row>
    <row r="32" spans="1:11" x14ac:dyDescent="0.25">
      <c r="G32" s="218" t="s">
        <v>104</v>
      </c>
      <c r="H32" s="218"/>
      <c r="I32" s="218"/>
    </row>
    <row r="33" spans="1:11" ht="15.75" x14ac:dyDescent="0.25">
      <c r="D33" s="93" t="s">
        <v>46</v>
      </c>
      <c r="E33" s="93">
        <v>0</v>
      </c>
      <c r="G33" s="67" t="s">
        <v>24</v>
      </c>
      <c r="I33" s="91">
        <f>E33+E34-E35+E38</f>
        <v>10</v>
      </c>
    </row>
    <row r="34" spans="1:11" ht="15.75" x14ac:dyDescent="0.25">
      <c r="D34" s="93" t="s">
        <v>45</v>
      </c>
      <c r="E34" s="94">
        <f>J26</f>
        <v>12.5</v>
      </c>
      <c r="G34" s="7" t="s">
        <v>25</v>
      </c>
      <c r="I34" s="91">
        <f>2*E33+2*E34+E36</f>
        <v>25</v>
      </c>
    </row>
    <row r="35" spans="1:11" ht="15.75" x14ac:dyDescent="0.25">
      <c r="D35" s="93" t="s">
        <v>20</v>
      </c>
      <c r="E35" s="94">
        <f>J27</f>
        <v>2.5</v>
      </c>
      <c r="G35" s="7" t="s">
        <v>26</v>
      </c>
      <c r="I35" s="91">
        <f>E33+E37</f>
        <v>8</v>
      </c>
    </row>
    <row r="36" spans="1:11" ht="15.75" x14ac:dyDescent="0.25">
      <c r="D36" s="93" t="s">
        <v>21</v>
      </c>
      <c r="E36" s="93">
        <v>0</v>
      </c>
    </row>
    <row r="37" spans="1:11" ht="15.75" x14ac:dyDescent="0.25">
      <c r="D37" s="93" t="s">
        <v>44</v>
      </c>
      <c r="E37" s="94">
        <f>J28</f>
        <v>8</v>
      </c>
    </row>
    <row r="38" spans="1:11" ht="15.75" x14ac:dyDescent="0.25">
      <c r="D38" s="93" t="s">
        <v>43</v>
      </c>
      <c r="E38" s="93">
        <v>0</v>
      </c>
    </row>
    <row r="39" spans="1:11" ht="15.75" x14ac:dyDescent="0.25">
      <c r="D39" s="93" t="s">
        <v>22</v>
      </c>
      <c r="E39" s="94">
        <f>J29</f>
        <v>37.5</v>
      </c>
    </row>
    <row r="40" spans="1:11" ht="15.75" x14ac:dyDescent="0.25">
      <c r="D40" s="115"/>
      <c r="E40" s="214"/>
    </row>
    <row r="42" spans="1:11" ht="15.75" x14ac:dyDescent="0.25">
      <c r="A42" s="5" t="s">
        <v>23</v>
      </c>
    </row>
    <row r="43" spans="1:11" ht="15.75" x14ac:dyDescent="0.25">
      <c r="C43" s="32" t="s">
        <v>8</v>
      </c>
      <c r="D43" s="68">
        <v>1</v>
      </c>
      <c r="E43" s="68">
        <v>3</v>
      </c>
      <c r="F43" s="68">
        <v>0</v>
      </c>
      <c r="G43" s="68">
        <v>0</v>
      </c>
      <c r="H43" s="68">
        <v>0</v>
      </c>
      <c r="I43" s="69" t="s">
        <v>47</v>
      </c>
    </row>
    <row r="44" spans="1:11" ht="15.75" x14ac:dyDescent="0.25">
      <c r="C44" s="32"/>
      <c r="D44" s="32" t="s">
        <v>30</v>
      </c>
      <c r="E44" s="32" t="s">
        <v>31</v>
      </c>
      <c r="F44" s="32" t="s">
        <v>11</v>
      </c>
      <c r="G44" s="32" t="s">
        <v>12</v>
      </c>
      <c r="H44" s="32" t="s">
        <v>29</v>
      </c>
      <c r="I44" s="32" t="s">
        <v>28</v>
      </c>
      <c r="K44" s="91" t="s">
        <v>15</v>
      </c>
    </row>
    <row r="45" spans="1:11" ht="15.75" x14ac:dyDescent="0.25">
      <c r="B45" s="70" t="s">
        <v>47</v>
      </c>
      <c r="C45" s="32" t="s">
        <v>28</v>
      </c>
      <c r="D45" s="25">
        <v>1</v>
      </c>
      <c r="E45" s="51">
        <v>1</v>
      </c>
      <c r="F45" s="51">
        <v>-1</v>
      </c>
      <c r="G45" s="51">
        <v>0</v>
      </c>
      <c r="H45" s="51">
        <v>0</v>
      </c>
      <c r="I45" s="52">
        <v>1</v>
      </c>
      <c r="J45" s="95">
        <v>10</v>
      </c>
      <c r="K45" s="103">
        <f>J45/D45</f>
        <v>10</v>
      </c>
    </row>
    <row r="46" spans="1:11" ht="15.75" x14ac:dyDescent="0.25">
      <c r="B46" s="71">
        <v>0</v>
      </c>
      <c r="C46" s="32" t="s">
        <v>12</v>
      </c>
      <c r="D46" s="26">
        <v>2</v>
      </c>
      <c r="E46" s="62">
        <v>2</v>
      </c>
      <c r="F46" s="62">
        <v>0</v>
      </c>
      <c r="G46" s="62">
        <v>1</v>
      </c>
      <c r="H46" s="62">
        <v>0</v>
      </c>
      <c r="I46" s="55">
        <v>0</v>
      </c>
      <c r="J46" s="96">
        <v>25</v>
      </c>
      <c r="K46" s="104">
        <f t="shared" ref="K46:K47" si="12">J46/D46</f>
        <v>12.5</v>
      </c>
    </row>
    <row r="47" spans="1:11" ht="15.75" x14ac:dyDescent="0.25">
      <c r="B47" s="71">
        <v>0</v>
      </c>
      <c r="C47" s="32" t="s">
        <v>29</v>
      </c>
      <c r="D47" s="26">
        <v>1</v>
      </c>
      <c r="E47" s="82">
        <v>0</v>
      </c>
      <c r="F47" s="82">
        <v>0</v>
      </c>
      <c r="G47" s="82">
        <v>0</v>
      </c>
      <c r="H47" s="82">
        <v>1</v>
      </c>
      <c r="I47" s="12">
        <v>0</v>
      </c>
      <c r="J47" s="105">
        <v>8</v>
      </c>
      <c r="K47" s="103">
        <f t="shared" si="12"/>
        <v>8</v>
      </c>
    </row>
    <row r="48" spans="1:11" ht="15.75" x14ac:dyDescent="0.25">
      <c r="C48" s="32" t="s">
        <v>13</v>
      </c>
      <c r="D48" s="102" t="s">
        <v>47</v>
      </c>
      <c r="E48" s="97" t="s">
        <v>47</v>
      </c>
      <c r="F48" s="97" t="s">
        <v>27</v>
      </c>
      <c r="G48" s="62">
        <v>0</v>
      </c>
      <c r="H48" s="62">
        <v>0</v>
      </c>
      <c r="I48" s="98" t="s">
        <v>47</v>
      </c>
      <c r="J48" s="99" t="s">
        <v>34</v>
      </c>
    </row>
    <row r="49" spans="1:11" ht="15.75" x14ac:dyDescent="0.25">
      <c r="C49" s="32" t="s">
        <v>14</v>
      </c>
      <c r="D49" s="27" t="s">
        <v>48</v>
      </c>
      <c r="E49" s="57" t="s">
        <v>49</v>
      </c>
      <c r="F49" s="100" t="s">
        <v>47</v>
      </c>
      <c r="G49" s="57">
        <v>0</v>
      </c>
      <c r="H49" s="57">
        <v>0</v>
      </c>
      <c r="I49" s="58">
        <v>0</v>
      </c>
      <c r="J49" s="54"/>
    </row>
    <row r="51" spans="1:11" ht="15.75" x14ac:dyDescent="0.25">
      <c r="A51" s="67" t="s">
        <v>51</v>
      </c>
      <c r="B51" s="70" t="s">
        <v>47</v>
      </c>
      <c r="C51" s="32" t="s">
        <v>28</v>
      </c>
      <c r="D51" s="25">
        <f>-1*D53+D45</f>
        <v>0</v>
      </c>
      <c r="E51" s="22">
        <f t="shared" ref="E51:J51" si="13">-1*E53+E45</f>
        <v>1</v>
      </c>
      <c r="F51" s="22">
        <f t="shared" si="13"/>
        <v>-1</v>
      </c>
      <c r="G51" s="22">
        <f t="shared" si="13"/>
        <v>0</v>
      </c>
      <c r="H51" s="22">
        <f t="shared" si="13"/>
        <v>-1</v>
      </c>
      <c r="I51" s="84">
        <f t="shared" si="13"/>
        <v>1</v>
      </c>
      <c r="J51" s="85">
        <f t="shared" si="13"/>
        <v>2</v>
      </c>
      <c r="K51" s="109">
        <f>J51/E51</f>
        <v>2</v>
      </c>
    </row>
    <row r="52" spans="1:11" ht="15.75" x14ac:dyDescent="0.25">
      <c r="A52" s="67" t="s">
        <v>50</v>
      </c>
      <c r="B52" s="71">
        <v>0</v>
      </c>
      <c r="C52" s="32" t="s">
        <v>12</v>
      </c>
      <c r="D52" s="53">
        <f>-2*D53+D46</f>
        <v>0</v>
      </c>
      <c r="E52" s="82">
        <f>-2*E53+E46</f>
        <v>2</v>
      </c>
      <c r="F52" s="62">
        <f t="shared" ref="F52:J52" si="14">-2*F53+F46</f>
        <v>0</v>
      </c>
      <c r="G52" s="62">
        <f t="shared" si="14"/>
        <v>1</v>
      </c>
      <c r="H52" s="62">
        <f t="shared" si="14"/>
        <v>-2</v>
      </c>
      <c r="I52" s="11">
        <f t="shared" si="14"/>
        <v>0</v>
      </c>
      <c r="J52" s="80">
        <f t="shared" si="14"/>
        <v>9</v>
      </c>
      <c r="K52" s="109">
        <f t="shared" ref="K52:K53" si="15">J52/E52</f>
        <v>4.5</v>
      </c>
    </row>
    <row r="53" spans="1:11" ht="15.75" x14ac:dyDescent="0.25">
      <c r="B53" s="71">
        <v>1</v>
      </c>
      <c r="C53" s="32" t="s">
        <v>30</v>
      </c>
      <c r="D53" s="53">
        <f>D47</f>
        <v>1</v>
      </c>
      <c r="E53" s="82">
        <f t="shared" ref="E53:J53" si="16">E47</f>
        <v>0</v>
      </c>
      <c r="F53" s="62">
        <f t="shared" si="16"/>
        <v>0</v>
      </c>
      <c r="G53" s="62">
        <f t="shared" si="16"/>
        <v>0</v>
      </c>
      <c r="H53" s="62">
        <f t="shared" si="16"/>
        <v>1</v>
      </c>
      <c r="I53" s="55">
        <f t="shared" si="16"/>
        <v>0</v>
      </c>
      <c r="J53" s="96">
        <f t="shared" si="16"/>
        <v>8</v>
      </c>
      <c r="K53" s="109" t="e">
        <f t="shared" si="15"/>
        <v>#DIV/0!</v>
      </c>
    </row>
    <row r="54" spans="1:11" ht="15.75" x14ac:dyDescent="0.25">
      <c r="C54" s="32" t="s">
        <v>13</v>
      </c>
      <c r="D54" s="53">
        <v>1</v>
      </c>
      <c r="E54" s="83" t="s">
        <v>47</v>
      </c>
      <c r="F54" s="97" t="s">
        <v>27</v>
      </c>
      <c r="G54" s="62">
        <v>0</v>
      </c>
      <c r="H54" s="97" t="s">
        <v>48</v>
      </c>
      <c r="I54" s="98" t="s">
        <v>47</v>
      </c>
      <c r="J54" s="99" t="s">
        <v>52</v>
      </c>
    </row>
    <row r="55" spans="1:11" ht="15.75" x14ac:dyDescent="0.25">
      <c r="C55" s="32" t="s">
        <v>14</v>
      </c>
      <c r="D55" s="107">
        <f>D43-D54</f>
        <v>0</v>
      </c>
      <c r="E55" s="101" t="s">
        <v>49</v>
      </c>
      <c r="F55" s="100" t="s">
        <v>47</v>
      </c>
      <c r="G55" s="57">
        <v>0</v>
      </c>
      <c r="H55" s="100" t="s">
        <v>54</v>
      </c>
      <c r="I55" s="15">
        <v>0</v>
      </c>
    </row>
    <row r="57" spans="1:11" ht="15.75" x14ac:dyDescent="0.25">
      <c r="B57" s="70">
        <v>3</v>
      </c>
      <c r="C57" s="32" t="s">
        <v>31</v>
      </c>
      <c r="D57" s="50">
        <v>0</v>
      </c>
      <c r="E57" s="51">
        <v>1</v>
      </c>
      <c r="F57" s="51">
        <v>-1</v>
      </c>
      <c r="G57" s="51">
        <v>0</v>
      </c>
      <c r="H57" s="51">
        <v>-1</v>
      </c>
      <c r="I57" s="52">
        <v>1</v>
      </c>
      <c r="J57" s="95">
        <v>2</v>
      </c>
      <c r="K57" s="92"/>
    </row>
    <row r="58" spans="1:11" ht="15.75" x14ac:dyDescent="0.25">
      <c r="A58" s="67" t="s">
        <v>53</v>
      </c>
      <c r="B58" s="71">
        <v>0</v>
      </c>
      <c r="C58" s="32" t="s">
        <v>12</v>
      </c>
      <c r="D58" s="53">
        <f>-2*D57+D52</f>
        <v>0</v>
      </c>
      <c r="E58" s="62">
        <f t="shared" ref="E58:J58" si="17">-2*E57+E52</f>
        <v>0</v>
      </c>
      <c r="F58" s="62">
        <f t="shared" si="17"/>
        <v>2</v>
      </c>
      <c r="G58" s="62">
        <f t="shared" si="17"/>
        <v>1</v>
      </c>
      <c r="H58" s="62">
        <f t="shared" si="17"/>
        <v>0</v>
      </c>
      <c r="I58" s="55">
        <f t="shared" si="17"/>
        <v>-2</v>
      </c>
      <c r="J58" s="96">
        <f t="shared" si="17"/>
        <v>5</v>
      </c>
      <c r="K58" s="92"/>
    </row>
    <row r="59" spans="1:11" ht="15.75" x14ac:dyDescent="0.25">
      <c r="B59" s="71">
        <v>1</v>
      </c>
      <c r="C59" s="32" t="s">
        <v>30</v>
      </c>
      <c r="D59" s="53">
        <v>1</v>
      </c>
      <c r="E59" s="62">
        <v>0</v>
      </c>
      <c r="F59" s="62">
        <v>0</v>
      </c>
      <c r="G59" s="62">
        <v>0</v>
      </c>
      <c r="H59" s="62">
        <v>1</v>
      </c>
      <c r="I59" s="55">
        <v>0</v>
      </c>
      <c r="J59" s="96">
        <v>8</v>
      </c>
      <c r="K59" s="92"/>
    </row>
    <row r="60" spans="1:11" ht="15.75" x14ac:dyDescent="0.25">
      <c r="C60" s="32" t="s">
        <v>13</v>
      </c>
      <c r="D60" s="53">
        <v>1</v>
      </c>
      <c r="E60" s="62">
        <v>3</v>
      </c>
      <c r="F60" s="62">
        <v>-3</v>
      </c>
      <c r="G60" s="62">
        <v>0</v>
      </c>
      <c r="H60" s="62">
        <f>B59*H59+B57*H57</f>
        <v>-2</v>
      </c>
      <c r="I60" s="55">
        <f>B59*I59+B57*I57</f>
        <v>3</v>
      </c>
      <c r="J60" s="108">
        <f>B59*J59+B57*J57</f>
        <v>14</v>
      </c>
    </row>
    <row r="61" spans="1:11" ht="15.75" x14ac:dyDescent="0.25">
      <c r="C61" s="32" t="s">
        <v>14</v>
      </c>
      <c r="D61" s="57">
        <f>D43-D60</f>
        <v>0</v>
      </c>
      <c r="E61" s="57">
        <f t="shared" ref="E61:H61" si="18">E43-E60</f>
        <v>0</v>
      </c>
      <c r="F61" s="57">
        <f t="shared" si="18"/>
        <v>3</v>
      </c>
      <c r="G61" s="57">
        <f t="shared" si="18"/>
        <v>0</v>
      </c>
      <c r="H61" s="57">
        <f t="shared" si="18"/>
        <v>2</v>
      </c>
      <c r="I61" s="110" t="s">
        <v>55</v>
      </c>
      <c r="J61" s="54"/>
    </row>
    <row r="62" spans="1:11" ht="15.75" x14ac:dyDescent="0.25">
      <c r="C62" s="112"/>
      <c r="D62" s="62"/>
      <c r="E62" s="62"/>
      <c r="F62" s="62"/>
      <c r="G62" s="62"/>
      <c r="H62" s="62"/>
      <c r="I62" s="97"/>
      <c r="J62" s="54"/>
    </row>
    <row r="63" spans="1:11" x14ac:dyDescent="0.25">
      <c r="A63" s="62"/>
      <c r="B63" s="62"/>
      <c r="C63" s="62"/>
      <c r="D63" s="62"/>
      <c r="E63" s="62"/>
      <c r="F63" s="62"/>
      <c r="G63" s="219" t="s">
        <v>104</v>
      </c>
      <c r="H63" s="219"/>
      <c r="I63" s="219"/>
      <c r="J63" s="62"/>
      <c r="K63" s="113"/>
    </row>
    <row r="64" spans="1:11" ht="15.75" x14ac:dyDescent="0.25">
      <c r="A64" s="97"/>
      <c r="B64" s="114"/>
      <c r="C64" s="115"/>
      <c r="D64" s="93" t="s">
        <v>46</v>
      </c>
      <c r="E64" s="93">
        <f>J59</f>
        <v>8</v>
      </c>
      <c r="F64" s="62"/>
      <c r="G64" s="67" t="s">
        <v>24</v>
      </c>
      <c r="H64" s="62"/>
      <c r="I64" s="62">
        <f>E64+E65-E66+E68</f>
        <v>10</v>
      </c>
      <c r="J64" s="62"/>
      <c r="K64" s="116"/>
    </row>
    <row r="65" spans="1:11" ht="15.75" x14ac:dyDescent="0.25">
      <c r="A65" s="62"/>
      <c r="B65" s="114"/>
      <c r="C65" s="115"/>
      <c r="D65" s="93" t="s">
        <v>45</v>
      </c>
      <c r="E65" s="93">
        <f>J57</f>
        <v>2</v>
      </c>
      <c r="F65" s="62"/>
      <c r="G65" s="7" t="s">
        <v>25</v>
      </c>
      <c r="H65" s="62"/>
      <c r="I65" s="62">
        <f>2*E64+2*E65+E67</f>
        <v>25</v>
      </c>
      <c r="J65" s="62"/>
      <c r="K65" s="116"/>
    </row>
    <row r="66" spans="1:11" ht="15.75" x14ac:dyDescent="0.25">
      <c r="A66" s="62"/>
      <c r="B66" s="114"/>
      <c r="C66" s="115"/>
      <c r="D66" s="93" t="s">
        <v>20</v>
      </c>
      <c r="E66" s="93">
        <v>0</v>
      </c>
      <c r="F66" s="62"/>
      <c r="G66" s="7" t="s">
        <v>26</v>
      </c>
      <c r="H66" s="62"/>
      <c r="I66" s="62">
        <f>E64+E68</f>
        <v>8</v>
      </c>
      <c r="J66" s="62"/>
      <c r="K66" s="116"/>
    </row>
    <row r="67" spans="1:11" ht="15.75" x14ac:dyDescent="0.25">
      <c r="A67" s="62"/>
      <c r="B67" s="62"/>
      <c r="C67" s="115"/>
      <c r="D67" s="93" t="s">
        <v>21</v>
      </c>
      <c r="E67" s="93">
        <f>J58</f>
        <v>5</v>
      </c>
      <c r="F67" s="62"/>
      <c r="G67" s="62"/>
      <c r="H67" s="62"/>
      <c r="I67" s="62"/>
      <c r="J67" s="62"/>
      <c r="K67" s="113"/>
    </row>
    <row r="68" spans="1:11" ht="15.75" x14ac:dyDescent="0.25">
      <c r="A68" s="62"/>
      <c r="B68" s="62"/>
      <c r="C68" s="115"/>
      <c r="D68" s="93" t="s">
        <v>44</v>
      </c>
      <c r="E68" s="93">
        <v>0</v>
      </c>
      <c r="F68" s="62"/>
      <c r="G68" s="62"/>
      <c r="H68" s="62"/>
      <c r="I68" s="97"/>
      <c r="J68" s="62"/>
      <c r="K68" s="113"/>
    </row>
    <row r="69" spans="1:11" ht="15.75" x14ac:dyDescent="0.25">
      <c r="A69" s="62"/>
      <c r="B69" s="62"/>
      <c r="C69" s="115"/>
      <c r="D69" s="93" t="s">
        <v>43</v>
      </c>
      <c r="E69" s="93">
        <v>0</v>
      </c>
      <c r="F69" s="62"/>
      <c r="G69" s="62"/>
      <c r="H69" s="62"/>
      <c r="I69" s="97"/>
      <c r="J69" s="62"/>
      <c r="K69" s="113"/>
    </row>
    <row r="70" spans="1:11" ht="15.75" x14ac:dyDescent="0.25">
      <c r="A70" s="62"/>
      <c r="B70" s="62"/>
      <c r="C70" s="62"/>
      <c r="D70" s="93" t="s">
        <v>22</v>
      </c>
      <c r="E70" s="93">
        <f>J60</f>
        <v>14</v>
      </c>
      <c r="F70" s="62"/>
      <c r="G70" s="62"/>
      <c r="H70" s="62"/>
      <c r="I70" s="62"/>
      <c r="J70" s="62"/>
      <c r="K70" s="113"/>
    </row>
    <row r="71" spans="1:11" ht="15.75" x14ac:dyDescent="0.25">
      <c r="A71" s="97"/>
      <c r="B71" s="114"/>
      <c r="C71" s="115"/>
      <c r="D71" s="62"/>
      <c r="E71" s="62"/>
      <c r="F71" s="62"/>
      <c r="G71" s="62"/>
      <c r="H71" s="62"/>
      <c r="I71" s="62"/>
      <c r="J71" s="62"/>
      <c r="K71" s="116"/>
    </row>
    <row r="72" spans="1:11" ht="15.75" x14ac:dyDescent="0.25">
      <c r="A72" s="62"/>
      <c r="B72" s="114"/>
      <c r="C72" s="115"/>
      <c r="D72" s="62"/>
      <c r="E72" s="62"/>
      <c r="F72" s="62"/>
      <c r="G72" s="62"/>
      <c r="H72" s="62"/>
      <c r="I72" s="62"/>
      <c r="J72" s="62"/>
      <c r="K72" s="116"/>
    </row>
    <row r="73" spans="1:11" ht="15.75" x14ac:dyDescent="0.25">
      <c r="A73" s="62"/>
      <c r="B73" s="114"/>
      <c r="C73" s="115"/>
      <c r="D73" s="62"/>
      <c r="E73" s="62"/>
      <c r="F73" s="62"/>
      <c r="G73" s="62"/>
      <c r="H73" s="62"/>
      <c r="I73" s="62"/>
      <c r="J73" s="62"/>
      <c r="K73" s="116"/>
    </row>
    <row r="74" spans="1:11" ht="15.75" x14ac:dyDescent="0.25">
      <c r="A74" s="62"/>
      <c r="B74" s="62"/>
      <c r="C74" s="115"/>
      <c r="D74" s="62"/>
      <c r="E74" s="62"/>
      <c r="F74" s="62"/>
      <c r="G74" s="62"/>
      <c r="H74" s="62"/>
      <c r="I74" s="62"/>
      <c r="J74" s="62"/>
      <c r="K74" s="113"/>
    </row>
    <row r="75" spans="1:11" ht="15.75" x14ac:dyDescent="0.25">
      <c r="A75" s="62"/>
      <c r="B75" s="62"/>
      <c r="C75" s="115"/>
      <c r="D75" s="62"/>
      <c r="E75" s="62"/>
      <c r="F75" s="62"/>
      <c r="G75" s="62"/>
      <c r="H75" s="62"/>
      <c r="I75" s="97"/>
      <c r="J75" s="62"/>
      <c r="K75" s="113"/>
    </row>
    <row r="76" spans="1:1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113"/>
    </row>
    <row r="77" spans="1:11" ht="15.75" x14ac:dyDescent="0.25">
      <c r="A77" s="97"/>
      <c r="B77" s="114"/>
      <c r="C77" s="115"/>
      <c r="D77" s="62"/>
      <c r="E77" s="62"/>
      <c r="F77" s="62"/>
      <c r="G77" s="62"/>
      <c r="H77" s="62"/>
      <c r="I77" s="62"/>
      <c r="J77" s="62"/>
      <c r="K77" s="116"/>
    </row>
    <row r="78" spans="1:11" ht="15.75" x14ac:dyDescent="0.25">
      <c r="A78" s="62"/>
      <c r="B78" s="114"/>
      <c r="C78" s="115"/>
      <c r="D78" s="62"/>
      <c r="E78" s="62"/>
      <c r="F78" s="62"/>
      <c r="G78" s="62"/>
      <c r="H78" s="62"/>
      <c r="I78" s="62"/>
      <c r="J78" s="62"/>
      <c r="K78" s="116"/>
    </row>
    <row r="79" spans="1:11" ht="15.75" x14ac:dyDescent="0.25">
      <c r="A79" s="62"/>
      <c r="B79" s="114"/>
      <c r="C79" s="115"/>
      <c r="D79" s="62"/>
      <c r="E79" s="62"/>
      <c r="F79" s="62"/>
      <c r="G79" s="62"/>
      <c r="H79" s="62"/>
      <c r="I79" s="62"/>
      <c r="J79" s="62"/>
      <c r="K79" s="116"/>
    </row>
    <row r="80" spans="1:11" ht="15.75" x14ac:dyDescent="0.25">
      <c r="A80" s="62"/>
      <c r="B80" s="62"/>
      <c r="C80" s="115"/>
      <c r="D80" s="62"/>
      <c r="E80" s="62"/>
      <c r="F80" s="62"/>
      <c r="G80" s="62"/>
      <c r="H80" s="62"/>
      <c r="I80" s="62"/>
      <c r="J80" s="62"/>
      <c r="K80" s="113"/>
    </row>
    <row r="81" spans="1:11" ht="15.75" x14ac:dyDescent="0.25">
      <c r="A81" s="62"/>
      <c r="B81" s="62"/>
      <c r="C81" s="115"/>
      <c r="D81" s="62"/>
      <c r="E81" s="62"/>
      <c r="F81" s="62"/>
      <c r="G81" s="62"/>
      <c r="H81" s="62"/>
      <c r="I81" s="97"/>
      <c r="J81" s="62"/>
      <c r="K81" s="113"/>
    </row>
    <row r="82" spans="1:11" x14ac:dyDescent="0.2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113"/>
    </row>
  </sheetData>
  <mergeCells count="2">
    <mergeCell ref="G32:I32"/>
    <mergeCell ref="G63:I63"/>
  </mergeCells>
  <pageMargins left="0.7" right="0.7" top="0.75" bottom="0.75" header="0.3" footer="0.3"/>
  <pageSetup scale="60" fitToWidth="0" fitToHeight="0" orientation="portrait" r:id="rId1"/>
  <headerFooter>
    <oddHeader>&amp;CRojas Alvarado Luis Enrique
González Ordoñez Daniel
Mondragón Zarate Jesús Alejandro</oddHeader>
    <oddFooter>&amp;CMétodos Cuantitativos Para La Toma De Decisiones - 3CM17
Profesor: Ariel López Rojas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901A-BEFF-442A-94E7-33FCABEA5C88}">
  <dimension ref="A3:L51"/>
  <sheetViews>
    <sheetView showGridLines="0" view="pageLayout" topLeftCell="A49" zoomScaleNormal="130" workbookViewId="0">
      <selection activeCell="G5" sqref="G5"/>
    </sheetView>
  </sheetViews>
  <sheetFormatPr baseColWidth="10" defaultRowHeight="15" x14ac:dyDescent="0.2"/>
  <cols>
    <col min="1" max="1" width="11.42578125" style="6"/>
    <col min="2" max="2" width="11.42578125" style="8"/>
    <col min="3" max="3" width="11.42578125" style="6"/>
    <col min="4" max="4" width="11.5703125" style="6" bestFit="1" customWidth="1"/>
    <col min="5" max="5" width="12.85546875" style="6" bestFit="1" customWidth="1"/>
    <col min="6" max="6" width="16.5703125" style="6" customWidth="1"/>
    <col min="7" max="7" width="11.5703125" style="6" bestFit="1" customWidth="1"/>
    <col min="8" max="9" width="12.85546875" style="6" bestFit="1" customWidth="1"/>
    <col min="10" max="10" width="11.42578125" style="8"/>
    <col min="11" max="16384" width="11.42578125" style="6"/>
  </cols>
  <sheetData>
    <row r="3" spans="1:10" x14ac:dyDescent="0.2">
      <c r="E3" s="6" t="s">
        <v>59</v>
      </c>
    </row>
    <row r="5" spans="1:10" x14ac:dyDescent="0.2">
      <c r="E5" s="6" t="s">
        <v>0</v>
      </c>
      <c r="F5" s="117" t="s">
        <v>56</v>
      </c>
    </row>
    <row r="6" spans="1:10" x14ac:dyDescent="0.2">
      <c r="E6" s="6" t="s">
        <v>1</v>
      </c>
      <c r="F6" s="117" t="s">
        <v>57</v>
      </c>
    </row>
    <row r="7" spans="1:10" x14ac:dyDescent="0.2">
      <c r="E7" s="6" t="s">
        <v>2</v>
      </c>
      <c r="F7" s="6" t="s">
        <v>58</v>
      </c>
    </row>
    <row r="11" spans="1:10" ht="15.75" x14ac:dyDescent="0.25">
      <c r="A11" s="4" t="s">
        <v>7</v>
      </c>
    </row>
    <row r="12" spans="1:10" ht="15.75" x14ac:dyDescent="0.25">
      <c r="C12" s="28" t="s">
        <v>8</v>
      </c>
      <c r="D12" s="28">
        <v>0.1</v>
      </c>
      <c r="E12" s="28">
        <v>0.5</v>
      </c>
      <c r="F12" s="28">
        <v>0</v>
      </c>
      <c r="G12" s="28">
        <v>0</v>
      </c>
      <c r="H12" s="28">
        <v>0</v>
      </c>
    </row>
    <row r="13" spans="1:10" ht="15.75" x14ac:dyDescent="0.25">
      <c r="C13" s="28"/>
      <c r="D13" s="28" t="s">
        <v>30</v>
      </c>
      <c r="E13" s="28" t="s">
        <v>31</v>
      </c>
      <c r="F13" s="28" t="s">
        <v>11</v>
      </c>
      <c r="G13" s="28" t="s">
        <v>12</v>
      </c>
      <c r="H13" s="28" t="s">
        <v>29</v>
      </c>
    </row>
    <row r="14" spans="1:10" ht="15.75" x14ac:dyDescent="0.25">
      <c r="B14" s="8">
        <v>0</v>
      </c>
      <c r="C14" s="28" t="s">
        <v>11</v>
      </c>
      <c r="D14" s="128">
        <v>4</v>
      </c>
      <c r="E14" s="125">
        <v>3</v>
      </c>
      <c r="F14" s="125">
        <v>1</v>
      </c>
      <c r="G14" s="125">
        <v>0</v>
      </c>
      <c r="H14" s="129">
        <v>0</v>
      </c>
      <c r="I14" s="130">
        <v>30</v>
      </c>
      <c r="J14" s="8">
        <f>I14/E14</f>
        <v>10</v>
      </c>
    </row>
    <row r="15" spans="1:10" ht="15.75" x14ac:dyDescent="0.25">
      <c r="B15" s="8">
        <v>0</v>
      </c>
      <c r="C15" s="28" t="s">
        <v>12</v>
      </c>
      <c r="D15" s="17">
        <v>6</v>
      </c>
      <c r="E15" s="126">
        <v>1</v>
      </c>
      <c r="F15" s="120">
        <v>0</v>
      </c>
      <c r="G15" s="120">
        <v>1</v>
      </c>
      <c r="H15" s="121">
        <v>0</v>
      </c>
      <c r="I15" s="124">
        <v>36</v>
      </c>
      <c r="J15" s="8">
        <f t="shared" ref="J15:J16" si="0">I15/E15</f>
        <v>36</v>
      </c>
    </row>
    <row r="16" spans="1:10" ht="15.75" x14ac:dyDescent="0.25">
      <c r="B16" s="8">
        <v>0</v>
      </c>
      <c r="C16" s="28" t="s">
        <v>29</v>
      </c>
      <c r="D16" s="17">
        <v>1</v>
      </c>
      <c r="E16" s="126">
        <v>-1</v>
      </c>
      <c r="F16" s="120">
        <v>0</v>
      </c>
      <c r="G16" s="120">
        <v>0</v>
      </c>
      <c r="H16" s="120">
        <v>1</v>
      </c>
      <c r="I16" s="124">
        <v>20</v>
      </c>
      <c r="J16" s="8">
        <f t="shared" si="0"/>
        <v>-20</v>
      </c>
    </row>
    <row r="17" spans="1:12" ht="15.75" x14ac:dyDescent="0.25">
      <c r="C17" s="28" t="s">
        <v>13</v>
      </c>
      <c r="D17" s="17">
        <v>0</v>
      </c>
      <c r="E17" s="126">
        <v>0</v>
      </c>
      <c r="F17" s="120">
        <v>0</v>
      </c>
      <c r="G17" s="120">
        <v>0</v>
      </c>
      <c r="H17" s="121">
        <v>0</v>
      </c>
      <c r="I17" s="21">
        <v>0</v>
      </c>
    </row>
    <row r="18" spans="1:12" ht="15.75" x14ac:dyDescent="0.25">
      <c r="C18" s="28" t="s">
        <v>14</v>
      </c>
      <c r="D18" s="18">
        <f>D12-D17</f>
        <v>0.1</v>
      </c>
      <c r="E18" s="127">
        <f>E12-E17</f>
        <v>0.5</v>
      </c>
      <c r="F18" s="122">
        <f t="shared" ref="F18:H18" si="1">F12-F17</f>
        <v>0</v>
      </c>
      <c r="G18" s="122">
        <f t="shared" si="1"/>
        <v>0</v>
      </c>
      <c r="H18" s="123">
        <f t="shared" si="1"/>
        <v>0</v>
      </c>
    </row>
    <row r="20" spans="1:12" ht="15.75" x14ac:dyDescent="0.25">
      <c r="A20" s="117" t="s">
        <v>60</v>
      </c>
      <c r="B20" s="8">
        <v>0.5</v>
      </c>
      <c r="C20" s="28" t="s">
        <v>31</v>
      </c>
      <c r="D20" s="139">
        <f>1/3*D14</f>
        <v>1.3333333333333333</v>
      </c>
      <c r="E20" s="140">
        <f t="shared" ref="E20:I20" si="2">1/3*E14</f>
        <v>1</v>
      </c>
      <c r="F20" s="140">
        <f t="shared" si="2"/>
        <v>0.33333333333333331</v>
      </c>
      <c r="G20" s="140">
        <f t="shared" si="2"/>
        <v>0</v>
      </c>
      <c r="H20" s="141">
        <f t="shared" si="2"/>
        <v>0</v>
      </c>
      <c r="I20" s="142">
        <f t="shared" si="2"/>
        <v>10</v>
      </c>
      <c r="J20" s="10"/>
      <c r="K20" s="138"/>
    </row>
    <row r="21" spans="1:12" ht="15.75" x14ac:dyDescent="0.25">
      <c r="A21" s="117" t="s">
        <v>61</v>
      </c>
      <c r="B21" s="8">
        <v>0</v>
      </c>
      <c r="C21" s="28" t="s">
        <v>12</v>
      </c>
      <c r="D21" s="143">
        <f>-D20+D15</f>
        <v>4.666666666666667</v>
      </c>
      <c r="E21" s="144">
        <f t="shared" ref="E21:I21" si="3">-E20+E15</f>
        <v>0</v>
      </c>
      <c r="F21" s="144">
        <f t="shared" si="3"/>
        <v>-0.33333333333333331</v>
      </c>
      <c r="G21" s="144">
        <f t="shared" si="3"/>
        <v>1</v>
      </c>
      <c r="H21" s="145">
        <f t="shared" si="3"/>
        <v>0</v>
      </c>
      <c r="I21" s="146">
        <f t="shared" si="3"/>
        <v>26</v>
      </c>
      <c r="J21" s="10"/>
      <c r="K21" s="138"/>
    </row>
    <row r="22" spans="1:12" ht="15.75" x14ac:dyDescent="0.25">
      <c r="A22" s="117" t="s">
        <v>62</v>
      </c>
      <c r="B22" s="8">
        <v>0</v>
      </c>
      <c r="C22" s="28" t="s">
        <v>29</v>
      </c>
      <c r="D22" s="143">
        <f>D20+D16</f>
        <v>2.333333333333333</v>
      </c>
      <c r="E22" s="144">
        <f t="shared" ref="E22:I22" si="4">E20+E16</f>
        <v>0</v>
      </c>
      <c r="F22" s="144">
        <f t="shared" si="4"/>
        <v>0.33333333333333331</v>
      </c>
      <c r="G22" s="144">
        <f t="shared" si="4"/>
        <v>0</v>
      </c>
      <c r="H22" s="145">
        <f t="shared" si="4"/>
        <v>1</v>
      </c>
      <c r="I22" s="146">
        <f t="shared" si="4"/>
        <v>30</v>
      </c>
      <c r="J22" s="10"/>
      <c r="K22" s="138"/>
    </row>
    <row r="23" spans="1:12" ht="15.75" x14ac:dyDescent="0.25">
      <c r="C23" s="28" t="s">
        <v>13</v>
      </c>
      <c r="D23" s="143">
        <f>0.5*D20</f>
        <v>0.66666666666666663</v>
      </c>
      <c r="E23" s="144">
        <f t="shared" ref="E23:I23" si="5">0.5*E20</f>
        <v>0.5</v>
      </c>
      <c r="F23" s="144">
        <f t="shared" si="5"/>
        <v>0.16666666666666666</v>
      </c>
      <c r="G23" s="144">
        <f t="shared" si="5"/>
        <v>0</v>
      </c>
      <c r="H23" s="145">
        <f t="shared" si="5"/>
        <v>0</v>
      </c>
      <c r="I23" s="147">
        <f t="shared" si="5"/>
        <v>5</v>
      </c>
      <c r="J23" s="10"/>
      <c r="K23" s="138"/>
    </row>
    <row r="24" spans="1:12" ht="15.75" x14ac:dyDescent="0.25">
      <c r="C24" s="28" t="s">
        <v>14</v>
      </c>
      <c r="D24" s="148">
        <f>D12-D23</f>
        <v>-0.56666666666666665</v>
      </c>
      <c r="E24" s="149">
        <f t="shared" ref="E24:H24" si="6">E12-E23</f>
        <v>0</v>
      </c>
      <c r="F24" s="149">
        <f t="shared" si="6"/>
        <v>-0.16666666666666666</v>
      </c>
      <c r="G24" s="149">
        <f t="shared" si="6"/>
        <v>0</v>
      </c>
      <c r="H24" s="150">
        <f t="shared" si="6"/>
        <v>0</v>
      </c>
      <c r="I24" s="151"/>
      <c r="J24" s="10"/>
      <c r="K24" s="138"/>
    </row>
    <row r="25" spans="1:12" s="138" customFormat="1" ht="15.75" x14ac:dyDescent="0.25">
      <c r="B25" s="10"/>
      <c r="C25" s="137"/>
      <c r="D25" s="144"/>
      <c r="E25" s="144"/>
      <c r="F25" s="144"/>
      <c r="G25" s="144"/>
      <c r="H25" s="144"/>
      <c r="I25" s="151"/>
      <c r="J25" s="10"/>
    </row>
    <row r="26" spans="1:12" x14ac:dyDescent="0.2">
      <c r="D26" s="138"/>
      <c r="E26" s="138"/>
      <c r="F26" s="138"/>
      <c r="G26" s="220" t="s">
        <v>104</v>
      </c>
      <c r="H26" s="220"/>
      <c r="I26" s="220"/>
      <c r="J26" s="138"/>
      <c r="K26" s="10"/>
      <c r="L26" s="138"/>
    </row>
    <row r="27" spans="1:12" ht="15.75" x14ac:dyDescent="0.25">
      <c r="A27" s="136"/>
      <c r="B27" s="10"/>
      <c r="C27" s="137"/>
      <c r="D27" s="49" t="s">
        <v>46</v>
      </c>
      <c r="E27" s="49">
        <v>0</v>
      </c>
      <c r="F27" s="212"/>
      <c r="G27" s="117" t="s">
        <v>56</v>
      </c>
      <c r="H27" s="138"/>
      <c r="I27" s="151">
        <f>4*E27+3*E28+E29</f>
        <v>30</v>
      </c>
      <c r="J27" s="138"/>
      <c r="K27" s="10"/>
      <c r="L27" s="138"/>
    </row>
    <row r="28" spans="1:12" ht="15.75" x14ac:dyDescent="0.25">
      <c r="A28" s="138"/>
      <c r="B28" s="10"/>
      <c r="C28" s="137"/>
      <c r="D28" s="49" t="s">
        <v>45</v>
      </c>
      <c r="E28" s="48">
        <f>I20</f>
        <v>10</v>
      </c>
      <c r="F28" s="213"/>
      <c r="G28" s="117" t="s">
        <v>57</v>
      </c>
      <c r="H28" s="138"/>
      <c r="I28" s="151">
        <f>6*E27+E28+E30</f>
        <v>36</v>
      </c>
      <c r="J28" s="138"/>
      <c r="K28" s="10"/>
      <c r="L28" s="138"/>
    </row>
    <row r="29" spans="1:12" ht="15.75" x14ac:dyDescent="0.25">
      <c r="A29" s="138"/>
      <c r="B29" s="10"/>
      <c r="C29" s="137"/>
      <c r="D29" s="49" t="s">
        <v>20</v>
      </c>
      <c r="E29" s="49">
        <v>0</v>
      </c>
      <c r="F29" s="212"/>
      <c r="G29" s="6" t="s">
        <v>58</v>
      </c>
      <c r="I29" s="46">
        <f>+E27-E28+E31</f>
        <v>20</v>
      </c>
      <c r="J29" s="6"/>
      <c r="K29" s="8"/>
    </row>
    <row r="30" spans="1:12" ht="15.75" x14ac:dyDescent="0.25">
      <c r="A30" s="138"/>
      <c r="B30" s="10"/>
      <c r="C30" s="137"/>
      <c r="D30" s="49" t="s">
        <v>21</v>
      </c>
      <c r="E30" s="48">
        <f>I21</f>
        <v>26</v>
      </c>
      <c r="F30" s="213"/>
      <c r="J30" s="6"/>
      <c r="K30" s="8"/>
    </row>
    <row r="31" spans="1:12" ht="15.75" x14ac:dyDescent="0.25">
      <c r="A31" s="138"/>
      <c r="B31" s="10"/>
      <c r="C31" s="137"/>
      <c r="D31" s="49" t="s">
        <v>44</v>
      </c>
      <c r="E31" s="48">
        <f>I22</f>
        <v>30</v>
      </c>
      <c r="F31" s="213"/>
      <c r="J31" s="6"/>
      <c r="K31" s="8"/>
    </row>
    <row r="32" spans="1:12" ht="15.75" x14ac:dyDescent="0.25">
      <c r="A32" s="138"/>
      <c r="B32" s="10"/>
      <c r="C32" s="138"/>
      <c r="D32" s="49" t="s">
        <v>22</v>
      </c>
      <c r="E32" s="48">
        <f>I23</f>
        <v>5</v>
      </c>
      <c r="F32" s="213"/>
      <c r="J32" s="6"/>
      <c r="K32" s="8"/>
    </row>
    <row r="33" spans="1:11" ht="15.75" x14ac:dyDescent="0.25">
      <c r="A33" s="138"/>
      <c r="B33" s="10"/>
      <c r="C33" s="138"/>
      <c r="D33" s="212"/>
      <c r="E33" s="213"/>
      <c r="F33" s="213"/>
      <c r="J33" s="6"/>
      <c r="K33" s="8"/>
    </row>
    <row r="34" spans="1:11" ht="15.75" x14ac:dyDescent="0.25">
      <c r="A34" s="138"/>
      <c r="B34" s="10"/>
      <c r="C34" s="138"/>
      <c r="D34" s="212"/>
      <c r="E34" s="213"/>
      <c r="F34" s="213"/>
      <c r="J34" s="6"/>
      <c r="K34" s="8"/>
    </row>
    <row r="35" spans="1:11" x14ac:dyDescent="0.2">
      <c r="A35" s="138"/>
      <c r="B35" s="10"/>
      <c r="C35" s="138"/>
      <c r="D35" s="138"/>
    </row>
    <row r="36" spans="1:11" ht="15.75" x14ac:dyDescent="0.25">
      <c r="A36" s="4" t="s">
        <v>23</v>
      </c>
    </row>
    <row r="37" spans="1:11" ht="15.75" x14ac:dyDescent="0.25">
      <c r="C37" s="28" t="s">
        <v>8</v>
      </c>
      <c r="D37" s="28">
        <v>0.1</v>
      </c>
      <c r="E37" s="28">
        <v>0.5</v>
      </c>
      <c r="F37" s="28">
        <v>0</v>
      </c>
      <c r="G37" s="28">
        <v>0</v>
      </c>
      <c r="H37" s="28">
        <v>0</v>
      </c>
    </row>
    <row r="38" spans="1:11" ht="15.75" x14ac:dyDescent="0.25">
      <c r="C38" s="28"/>
      <c r="D38" s="28" t="s">
        <v>30</v>
      </c>
      <c r="E38" s="28" t="s">
        <v>31</v>
      </c>
      <c r="F38" s="28" t="s">
        <v>11</v>
      </c>
      <c r="G38" s="28" t="s">
        <v>12</v>
      </c>
      <c r="H38" s="28" t="s">
        <v>29</v>
      </c>
    </row>
    <row r="39" spans="1:11" ht="15.75" x14ac:dyDescent="0.25">
      <c r="C39" s="28" t="s">
        <v>11</v>
      </c>
      <c r="D39" s="152">
        <v>4</v>
      </c>
      <c r="E39" s="153">
        <v>3</v>
      </c>
      <c r="F39" s="153">
        <v>1</v>
      </c>
      <c r="G39" s="153">
        <v>0</v>
      </c>
      <c r="H39" s="154">
        <v>0</v>
      </c>
      <c r="I39" s="59">
        <v>30</v>
      </c>
    </row>
    <row r="40" spans="1:11" ht="15.75" x14ac:dyDescent="0.25">
      <c r="C40" s="28" t="s">
        <v>12</v>
      </c>
      <c r="D40" s="155">
        <v>6</v>
      </c>
      <c r="E40" s="63">
        <v>1</v>
      </c>
      <c r="F40" s="63">
        <v>0</v>
      </c>
      <c r="G40" s="63">
        <v>1</v>
      </c>
      <c r="H40" s="156">
        <v>0</v>
      </c>
      <c r="I40" s="60">
        <v>36</v>
      </c>
    </row>
    <row r="41" spans="1:11" ht="15.75" x14ac:dyDescent="0.25">
      <c r="C41" s="28" t="s">
        <v>29</v>
      </c>
      <c r="D41" s="155">
        <v>1</v>
      </c>
      <c r="E41" s="63">
        <v>-1</v>
      </c>
      <c r="F41" s="63">
        <v>0</v>
      </c>
      <c r="G41" s="63">
        <v>0</v>
      </c>
      <c r="H41" s="63">
        <v>1</v>
      </c>
      <c r="I41" s="60">
        <v>20</v>
      </c>
    </row>
    <row r="42" spans="1:11" ht="15.75" x14ac:dyDescent="0.25">
      <c r="C42" s="28" t="s">
        <v>13</v>
      </c>
      <c r="D42" s="155">
        <v>0</v>
      </c>
      <c r="E42" s="63">
        <v>0</v>
      </c>
      <c r="F42" s="63">
        <v>0</v>
      </c>
      <c r="G42" s="63">
        <v>0</v>
      </c>
      <c r="H42" s="156">
        <v>0</v>
      </c>
      <c r="I42" s="61">
        <v>0</v>
      </c>
    </row>
    <row r="43" spans="1:11" ht="15.75" x14ac:dyDescent="0.25">
      <c r="C43" s="28" t="s">
        <v>14</v>
      </c>
      <c r="D43" s="157">
        <f>D37-D42</f>
        <v>0.1</v>
      </c>
      <c r="E43" s="64">
        <f>E37-E42</f>
        <v>0.5</v>
      </c>
      <c r="F43" s="64">
        <f t="shared" ref="F43" si="7">F37-F42</f>
        <v>0</v>
      </c>
      <c r="G43" s="64">
        <f t="shared" ref="G43" si="8">G37-G42</f>
        <v>0</v>
      </c>
      <c r="H43" s="65">
        <f t="shared" ref="H43" si="9">H37-H42</f>
        <v>0</v>
      </c>
      <c r="I43" s="138"/>
    </row>
    <row r="44" spans="1:11" ht="15.75" x14ac:dyDescent="0.25">
      <c r="C44" s="137"/>
      <c r="D44" s="63"/>
      <c r="E44" s="63"/>
      <c r="F44" s="63"/>
      <c r="G44" s="63"/>
      <c r="H44" s="63"/>
      <c r="I44" s="138"/>
    </row>
    <row r="45" spans="1:11" x14ac:dyDescent="0.2">
      <c r="G45" s="217" t="s">
        <v>104</v>
      </c>
      <c r="H45" s="217"/>
      <c r="I45" s="217"/>
    </row>
    <row r="46" spans="1:11" ht="15.75" x14ac:dyDescent="0.25">
      <c r="D46" s="49" t="s">
        <v>46</v>
      </c>
      <c r="E46" s="49">
        <v>0</v>
      </c>
      <c r="F46" s="212"/>
      <c r="G46" s="117" t="s">
        <v>56</v>
      </c>
      <c r="I46" s="6">
        <f>4*E46+3*E47+E48</f>
        <v>30</v>
      </c>
      <c r="J46" s="6"/>
      <c r="K46" s="8"/>
    </row>
    <row r="47" spans="1:11" ht="15.75" x14ac:dyDescent="0.25">
      <c r="D47" s="49" t="s">
        <v>45</v>
      </c>
      <c r="E47" s="49">
        <v>0</v>
      </c>
      <c r="F47" s="212"/>
      <c r="G47" s="117" t="s">
        <v>57</v>
      </c>
      <c r="I47" s="6">
        <f>6*E46+E47+E49</f>
        <v>36</v>
      </c>
      <c r="J47" s="6"/>
      <c r="K47" s="8"/>
    </row>
    <row r="48" spans="1:11" ht="15.75" x14ac:dyDescent="0.25">
      <c r="D48" s="49" t="s">
        <v>20</v>
      </c>
      <c r="E48" s="49">
        <f>I39</f>
        <v>30</v>
      </c>
      <c r="F48" s="212"/>
      <c r="G48" s="6" t="s">
        <v>58</v>
      </c>
      <c r="I48" s="6">
        <f>E46-E47+E50</f>
        <v>20</v>
      </c>
      <c r="J48" s="6"/>
      <c r="K48" s="8"/>
    </row>
    <row r="49" spans="4:11" ht="15.75" x14ac:dyDescent="0.25">
      <c r="D49" s="49" t="s">
        <v>21</v>
      </c>
      <c r="E49" s="49">
        <f>I40</f>
        <v>36</v>
      </c>
      <c r="F49" s="212"/>
      <c r="J49" s="6"/>
      <c r="K49" s="8"/>
    </row>
    <row r="50" spans="4:11" ht="15.75" x14ac:dyDescent="0.25">
      <c r="D50" s="49" t="s">
        <v>44</v>
      </c>
      <c r="E50" s="49">
        <f>I41</f>
        <v>20</v>
      </c>
      <c r="F50" s="212"/>
      <c r="J50" s="6"/>
      <c r="K50" s="8"/>
    </row>
    <row r="51" spans="4:11" ht="15.75" x14ac:dyDescent="0.25">
      <c r="D51" s="49" t="s">
        <v>22</v>
      </c>
      <c r="E51" s="49">
        <f>I42</f>
        <v>0</v>
      </c>
      <c r="F51" s="212"/>
      <c r="J51" s="6"/>
      <c r="K51" s="8"/>
    </row>
  </sheetData>
  <mergeCells count="2">
    <mergeCell ref="G26:I26"/>
    <mergeCell ref="G45:I45"/>
  </mergeCells>
  <pageMargins left="0.7" right="0.7" top="0.75" bottom="0.75" header="0.3" footer="0.3"/>
  <pageSetup scale="70" fitToWidth="0" fitToHeight="0" orientation="portrait" r:id="rId1"/>
  <headerFooter>
    <oddHeader>&amp;CRojas Alvarado Luis Enrique
González Ordoñez Daniel
Mondragón Zarate Jesús Alejandro</oddHeader>
    <oddFooter>&amp;CMétodos Cuantitativos Para La Toma De Decisiones - 3CM17
Profesor: Ariel López Rojas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6ACD-A4AE-4EEF-9D12-1E280F875C30}">
  <dimension ref="A3:J63"/>
  <sheetViews>
    <sheetView showGridLines="0" view="pageLayout" topLeftCell="A53" zoomScaleNormal="130" workbookViewId="0">
      <selection activeCell="G6" sqref="G6"/>
    </sheetView>
  </sheetViews>
  <sheetFormatPr baseColWidth="10" defaultRowHeight="15" x14ac:dyDescent="0.25"/>
  <cols>
    <col min="1" max="1" width="11.42578125" style="7"/>
    <col min="2" max="2" width="11.42578125" style="71"/>
    <col min="3" max="3" width="11.42578125" style="7"/>
    <col min="4" max="4" width="11.7109375" style="7" bestFit="1" customWidth="1"/>
    <col min="5" max="5" width="13.7109375" style="7" bestFit="1" customWidth="1"/>
    <col min="6" max="6" width="14.42578125" style="7" customWidth="1"/>
    <col min="7" max="7" width="13.7109375" style="7" customWidth="1"/>
    <col min="8" max="8" width="12.28515625" style="7" bestFit="1" customWidth="1"/>
    <col min="9" max="9" width="13.7109375" style="7" bestFit="1" customWidth="1"/>
    <col min="10" max="10" width="11.42578125" style="71"/>
    <col min="11" max="16384" width="11.42578125" style="7"/>
  </cols>
  <sheetData>
    <row r="3" spans="1:10" x14ac:dyDescent="0.25">
      <c r="E3" s="7" t="s">
        <v>66</v>
      </c>
    </row>
    <row r="5" spans="1:10" x14ac:dyDescent="0.25">
      <c r="E5" s="7" t="s">
        <v>0</v>
      </c>
      <c r="F5" s="7" t="s">
        <v>63</v>
      </c>
    </row>
    <row r="6" spans="1:10" x14ac:dyDescent="0.25">
      <c r="E6" s="7" t="s">
        <v>1</v>
      </c>
      <c r="F6" s="7" t="s">
        <v>64</v>
      </c>
    </row>
    <row r="7" spans="1:10" x14ac:dyDescent="0.25">
      <c r="E7" s="7" t="s">
        <v>2</v>
      </c>
      <c r="F7" s="7" t="s">
        <v>65</v>
      </c>
    </row>
    <row r="12" spans="1:10" ht="15.75" x14ac:dyDescent="0.25">
      <c r="A12" s="5" t="s">
        <v>7</v>
      </c>
    </row>
    <row r="14" spans="1:10" ht="15.75" x14ac:dyDescent="0.25">
      <c r="C14" s="32" t="s">
        <v>8</v>
      </c>
      <c r="D14" s="32">
        <v>1</v>
      </c>
      <c r="E14" s="32">
        <v>2</v>
      </c>
      <c r="F14" s="32">
        <v>0</v>
      </c>
      <c r="G14" s="32">
        <v>0</v>
      </c>
      <c r="H14" s="32">
        <v>0</v>
      </c>
    </row>
    <row r="15" spans="1:10" ht="15.75" x14ac:dyDescent="0.25">
      <c r="C15" s="32"/>
      <c r="D15" s="32" t="s">
        <v>67</v>
      </c>
      <c r="E15" s="32" t="s">
        <v>68</v>
      </c>
      <c r="F15" s="32" t="s">
        <v>11</v>
      </c>
      <c r="G15" s="32" t="s">
        <v>12</v>
      </c>
      <c r="H15" s="32" t="s">
        <v>29</v>
      </c>
      <c r="J15" s="7" t="s">
        <v>15</v>
      </c>
    </row>
    <row r="16" spans="1:10" ht="15.75" x14ac:dyDescent="0.25">
      <c r="B16" s="71">
        <v>0</v>
      </c>
      <c r="C16" s="32" t="s">
        <v>11</v>
      </c>
      <c r="D16" s="72">
        <v>3</v>
      </c>
      <c r="E16" s="22">
        <v>1</v>
      </c>
      <c r="F16" s="23">
        <v>1</v>
      </c>
      <c r="G16" s="23">
        <v>0</v>
      </c>
      <c r="H16" s="24">
        <v>0</v>
      </c>
      <c r="I16" s="79">
        <v>14</v>
      </c>
      <c r="J16" s="71">
        <f>I16/E16</f>
        <v>14</v>
      </c>
    </row>
    <row r="17" spans="1:10" ht="15.75" x14ac:dyDescent="0.25">
      <c r="B17" s="71">
        <v>0</v>
      </c>
      <c r="C17" s="32" t="s">
        <v>12</v>
      </c>
      <c r="D17" s="26">
        <v>1</v>
      </c>
      <c r="E17" s="82">
        <v>5</v>
      </c>
      <c r="F17" s="82">
        <v>0</v>
      </c>
      <c r="G17" s="82">
        <v>1</v>
      </c>
      <c r="H17" s="12">
        <v>0</v>
      </c>
      <c r="I17" s="105">
        <v>20</v>
      </c>
      <c r="J17" s="71">
        <f t="shared" ref="J17:J18" si="0">I17/E17</f>
        <v>4</v>
      </c>
    </row>
    <row r="18" spans="1:10" ht="15.75" x14ac:dyDescent="0.25">
      <c r="B18" s="71">
        <v>0</v>
      </c>
      <c r="C18" s="32" t="s">
        <v>29</v>
      </c>
      <c r="D18" s="73">
        <v>1</v>
      </c>
      <c r="E18" s="82">
        <v>-1</v>
      </c>
      <c r="F18" s="43">
        <v>0</v>
      </c>
      <c r="G18" s="43">
        <v>0</v>
      </c>
      <c r="H18" s="11">
        <v>1</v>
      </c>
      <c r="I18" s="80">
        <v>-10</v>
      </c>
      <c r="J18" s="71">
        <f t="shared" si="0"/>
        <v>10</v>
      </c>
    </row>
    <row r="19" spans="1:10" ht="15.75" x14ac:dyDescent="0.25">
      <c r="C19" s="32" t="s">
        <v>13</v>
      </c>
      <c r="D19" s="73">
        <v>0</v>
      </c>
      <c r="E19" s="82">
        <v>0</v>
      </c>
      <c r="F19" s="43">
        <v>0</v>
      </c>
      <c r="G19" s="43">
        <v>0</v>
      </c>
      <c r="H19" s="11">
        <v>0</v>
      </c>
      <c r="I19" s="86">
        <v>0</v>
      </c>
    </row>
    <row r="20" spans="1:10" ht="15.75" x14ac:dyDescent="0.25">
      <c r="C20" s="32" t="s">
        <v>14</v>
      </c>
      <c r="D20" s="14">
        <f>D14-D19</f>
        <v>1</v>
      </c>
      <c r="E20" s="13">
        <f t="shared" ref="E20:H20" si="1">E14-E19</f>
        <v>2</v>
      </c>
      <c r="F20" s="14">
        <f t="shared" si="1"/>
        <v>0</v>
      </c>
      <c r="G20" s="14">
        <f t="shared" si="1"/>
        <v>0</v>
      </c>
      <c r="H20" s="15">
        <f t="shared" si="1"/>
        <v>0</v>
      </c>
    </row>
    <row r="22" spans="1:10" ht="15.75" x14ac:dyDescent="0.25">
      <c r="A22" s="67" t="s">
        <v>70</v>
      </c>
      <c r="B22" s="71">
        <v>0</v>
      </c>
      <c r="C22" s="32" t="s">
        <v>11</v>
      </c>
      <c r="D22" s="158">
        <f>-1*D23+D16</f>
        <v>2.8</v>
      </c>
      <c r="E22" s="167">
        <f t="shared" ref="E22:I22" si="2">-1*E23+E16</f>
        <v>0</v>
      </c>
      <c r="F22" s="167">
        <f t="shared" si="2"/>
        <v>1</v>
      </c>
      <c r="G22" s="167">
        <f t="shared" si="2"/>
        <v>-0.2</v>
      </c>
      <c r="H22" s="163">
        <f t="shared" si="2"/>
        <v>0</v>
      </c>
      <c r="I22" s="163">
        <f t="shared" si="2"/>
        <v>10</v>
      </c>
      <c r="J22" s="71">
        <f>I22/D22</f>
        <v>3.5714285714285716</v>
      </c>
    </row>
    <row r="23" spans="1:10" ht="15.75" x14ac:dyDescent="0.25">
      <c r="A23" s="67" t="s">
        <v>69</v>
      </c>
      <c r="B23" s="71">
        <v>2</v>
      </c>
      <c r="C23" s="32" t="s">
        <v>68</v>
      </c>
      <c r="D23" s="160">
        <f>1/5*D17</f>
        <v>0.2</v>
      </c>
      <c r="E23" s="166">
        <f t="shared" ref="E23:I23" si="3">1/5*E17</f>
        <v>1</v>
      </c>
      <c r="F23" s="166">
        <f t="shared" si="3"/>
        <v>0</v>
      </c>
      <c r="G23" s="166">
        <f t="shared" si="3"/>
        <v>0.2</v>
      </c>
      <c r="H23" s="164">
        <f t="shared" si="3"/>
        <v>0</v>
      </c>
      <c r="I23" s="164">
        <f t="shared" si="3"/>
        <v>4</v>
      </c>
      <c r="J23" s="71">
        <f t="shared" ref="J23:J24" si="4">I23/D23</f>
        <v>20</v>
      </c>
    </row>
    <row r="24" spans="1:10" ht="15.75" x14ac:dyDescent="0.25">
      <c r="A24" s="67" t="s">
        <v>71</v>
      </c>
      <c r="B24" s="71">
        <v>0</v>
      </c>
      <c r="C24" s="32" t="s">
        <v>29</v>
      </c>
      <c r="D24" s="160">
        <f>D23+D18</f>
        <v>1.2</v>
      </c>
      <c r="E24" s="166">
        <f t="shared" ref="E24:I24" si="5">E23+E18</f>
        <v>0</v>
      </c>
      <c r="F24" s="166">
        <f t="shared" si="5"/>
        <v>0</v>
      </c>
      <c r="G24" s="166">
        <f t="shared" si="5"/>
        <v>0.2</v>
      </c>
      <c r="H24" s="164">
        <f t="shared" si="5"/>
        <v>1</v>
      </c>
      <c r="I24" s="164">
        <f t="shared" si="5"/>
        <v>-6</v>
      </c>
      <c r="J24" s="71">
        <f t="shared" si="4"/>
        <v>-5</v>
      </c>
    </row>
    <row r="25" spans="1:10" ht="15.75" x14ac:dyDescent="0.25">
      <c r="C25" s="32" t="s">
        <v>13</v>
      </c>
      <c r="D25" s="160">
        <f>2*D23</f>
        <v>0.4</v>
      </c>
      <c r="E25" s="166">
        <f t="shared" ref="E25:I25" si="6">2*E23</f>
        <v>2</v>
      </c>
      <c r="F25" s="166">
        <f t="shared" si="6"/>
        <v>0</v>
      </c>
      <c r="G25" s="166">
        <f t="shared" si="6"/>
        <v>0.4</v>
      </c>
      <c r="H25" s="164">
        <f t="shared" si="6"/>
        <v>0</v>
      </c>
      <c r="I25" s="165">
        <f t="shared" si="6"/>
        <v>8</v>
      </c>
    </row>
    <row r="26" spans="1:10" ht="15.75" x14ac:dyDescent="0.25">
      <c r="C26" s="32" t="s">
        <v>14</v>
      </c>
      <c r="D26" s="161">
        <f>D14-D25</f>
        <v>0.6</v>
      </c>
      <c r="E26" s="168">
        <f t="shared" ref="E26:H26" si="7">E14-E25</f>
        <v>0</v>
      </c>
      <c r="F26" s="168">
        <f t="shared" si="7"/>
        <v>0</v>
      </c>
      <c r="G26" s="168">
        <f t="shared" si="7"/>
        <v>-0.4</v>
      </c>
      <c r="H26" s="165">
        <f t="shared" si="7"/>
        <v>0</v>
      </c>
      <c r="I26" s="162"/>
    </row>
    <row r="28" spans="1:10" ht="15.75" x14ac:dyDescent="0.25">
      <c r="A28" s="67" t="s">
        <v>72</v>
      </c>
      <c r="B28" s="71">
        <v>1</v>
      </c>
      <c r="C28" s="32" t="s">
        <v>67</v>
      </c>
      <c r="D28" s="35">
        <f>5/14*D22</f>
        <v>1</v>
      </c>
      <c r="E28" s="169">
        <f t="shared" ref="E28:I28" si="8">5/14*E22</f>
        <v>0</v>
      </c>
      <c r="F28" s="36">
        <f t="shared" si="8"/>
        <v>0.35714285714285715</v>
      </c>
      <c r="G28" s="36">
        <f t="shared" si="8"/>
        <v>-7.1428571428571438E-2</v>
      </c>
      <c r="H28" s="37">
        <f t="shared" si="8"/>
        <v>0</v>
      </c>
      <c r="I28" s="89">
        <f t="shared" si="8"/>
        <v>3.5714285714285716</v>
      </c>
      <c r="J28" s="104" t="e">
        <f>I28/E28</f>
        <v>#DIV/0!</v>
      </c>
    </row>
    <row r="29" spans="1:10" ht="15.75" x14ac:dyDescent="0.25">
      <c r="A29" s="67" t="s">
        <v>73</v>
      </c>
      <c r="B29" s="71">
        <v>2</v>
      </c>
      <c r="C29" s="32" t="s">
        <v>68</v>
      </c>
      <c r="D29" s="159">
        <f>-1/5*D28+D23</f>
        <v>0</v>
      </c>
      <c r="E29" s="170">
        <f t="shared" ref="E29:I29" si="9">-1/5*E28+E23</f>
        <v>1</v>
      </c>
      <c r="F29" s="170">
        <f>-1/5*F28+F23</f>
        <v>-7.1428571428571438E-2</v>
      </c>
      <c r="G29" s="170">
        <f t="shared" si="9"/>
        <v>0.2142857142857143</v>
      </c>
      <c r="H29" s="171">
        <f t="shared" si="9"/>
        <v>0</v>
      </c>
      <c r="I29" s="172">
        <f t="shared" si="9"/>
        <v>3.2857142857142856</v>
      </c>
      <c r="J29" s="104">
        <f t="shared" ref="J29:J30" si="10">I29/E29</f>
        <v>3.2857142857142856</v>
      </c>
    </row>
    <row r="30" spans="1:10" ht="15.75" x14ac:dyDescent="0.25">
      <c r="A30" s="67" t="s">
        <v>74</v>
      </c>
      <c r="B30" s="71">
        <v>0</v>
      </c>
      <c r="C30" s="32" t="s">
        <v>29</v>
      </c>
      <c r="D30" s="38">
        <f>-6/5*D28+D24</f>
        <v>0</v>
      </c>
      <c r="E30" s="170">
        <f t="shared" ref="E30:I30" si="11">-6/5*E28+E24</f>
        <v>0</v>
      </c>
      <c r="F30" s="34">
        <f t="shared" si="11"/>
        <v>-0.42857142857142855</v>
      </c>
      <c r="G30" s="34">
        <f t="shared" si="11"/>
        <v>0.28571428571428575</v>
      </c>
      <c r="H30" s="39">
        <f t="shared" si="11"/>
        <v>1</v>
      </c>
      <c r="I30" s="90">
        <f t="shared" si="11"/>
        <v>-10.285714285714285</v>
      </c>
      <c r="J30" s="104" t="e">
        <f t="shared" si="10"/>
        <v>#DIV/0!</v>
      </c>
    </row>
    <row r="31" spans="1:10" ht="15.75" x14ac:dyDescent="0.25">
      <c r="C31" s="32" t="s">
        <v>13</v>
      </c>
      <c r="D31" s="38">
        <f t="shared" ref="D31:I31" si="12">D28+2*D30</f>
        <v>1</v>
      </c>
      <c r="E31" s="170">
        <f t="shared" si="12"/>
        <v>0</v>
      </c>
      <c r="F31" s="34">
        <f t="shared" si="12"/>
        <v>-0.49999999999999994</v>
      </c>
      <c r="G31" s="34">
        <f t="shared" si="12"/>
        <v>0.50000000000000011</v>
      </c>
      <c r="H31" s="39">
        <f t="shared" si="12"/>
        <v>2</v>
      </c>
      <c r="I31" s="44">
        <f t="shared" si="12"/>
        <v>-16.999999999999996</v>
      </c>
    </row>
    <row r="32" spans="1:10" ht="15.75" x14ac:dyDescent="0.25">
      <c r="C32" s="32" t="s">
        <v>14</v>
      </c>
      <c r="D32" s="40">
        <f>D14-D31</f>
        <v>0</v>
      </c>
      <c r="E32" s="173">
        <f t="shared" ref="E32:H32" si="13">E14-E31</f>
        <v>2</v>
      </c>
      <c r="F32" s="41">
        <f t="shared" si="13"/>
        <v>0.49999999999999994</v>
      </c>
      <c r="G32" s="41">
        <f t="shared" si="13"/>
        <v>-0.50000000000000011</v>
      </c>
      <c r="H32" s="42">
        <f t="shared" si="13"/>
        <v>-2</v>
      </c>
      <c r="I32" s="34"/>
    </row>
    <row r="33" spans="1:9" x14ac:dyDescent="0.25">
      <c r="B33" s="111"/>
      <c r="C33" s="54"/>
      <c r="D33" s="54"/>
      <c r="E33" s="54"/>
      <c r="F33" s="54"/>
    </row>
    <row r="34" spans="1:9" ht="15.75" x14ac:dyDescent="0.25">
      <c r="B34" s="71">
        <v>1</v>
      </c>
      <c r="C34" s="32" t="s">
        <v>67</v>
      </c>
      <c r="D34" s="35">
        <f>D28</f>
        <v>1</v>
      </c>
      <c r="E34" s="36">
        <f t="shared" ref="E34:I34" si="14">E28</f>
        <v>0</v>
      </c>
      <c r="F34" s="36">
        <f t="shared" si="14"/>
        <v>0.35714285714285715</v>
      </c>
      <c r="G34" s="36">
        <f t="shared" si="14"/>
        <v>-7.1428571428571438E-2</v>
      </c>
      <c r="H34" s="37">
        <f t="shared" si="14"/>
        <v>0</v>
      </c>
      <c r="I34" s="89">
        <f t="shared" si="14"/>
        <v>3.5714285714285716</v>
      </c>
    </row>
    <row r="35" spans="1:9" ht="15.75" x14ac:dyDescent="0.25">
      <c r="B35" s="71">
        <v>2</v>
      </c>
      <c r="C35" s="32" t="s">
        <v>68</v>
      </c>
      <c r="D35" s="38">
        <f>D29</f>
        <v>0</v>
      </c>
      <c r="E35" s="34">
        <f t="shared" ref="E35:I35" si="15">E29</f>
        <v>1</v>
      </c>
      <c r="F35" s="34">
        <f t="shared" si="15"/>
        <v>-7.1428571428571438E-2</v>
      </c>
      <c r="G35" s="34">
        <f t="shared" si="15"/>
        <v>0.2142857142857143</v>
      </c>
      <c r="H35" s="39">
        <f t="shared" si="15"/>
        <v>0</v>
      </c>
      <c r="I35" s="90">
        <f t="shared" si="15"/>
        <v>3.2857142857142856</v>
      </c>
    </row>
    <row r="36" spans="1:9" ht="15.75" x14ac:dyDescent="0.25">
      <c r="B36" s="71">
        <v>0</v>
      </c>
      <c r="C36" s="32" t="s">
        <v>29</v>
      </c>
      <c r="D36" s="38">
        <f>D30</f>
        <v>0</v>
      </c>
      <c r="E36" s="34">
        <f t="shared" ref="E36:I36" si="16">E30</f>
        <v>0</v>
      </c>
      <c r="F36" s="34">
        <f t="shared" si="16"/>
        <v>-0.42857142857142855</v>
      </c>
      <c r="G36" s="34">
        <f t="shared" si="16"/>
        <v>0.28571428571428575</v>
      </c>
      <c r="H36" s="39">
        <f t="shared" si="16"/>
        <v>1</v>
      </c>
      <c r="I36" s="90">
        <f t="shared" si="16"/>
        <v>-10.285714285714285</v>
      </c>
    </row>
    <row r="37" spans="1:9" ht="15.75" x14ac:dyDescent="0.25">
      <c r="C37" s="32" t="s">
        <v>13</v>
      </c>
      <c r="D37" s="38">
        <f>D34+2*D35</f>
        <v>1</v>
      </c>
      <c r="E37" s="34">
        <f>E34+2*E35</f>
        <v>2</v>
      </c>
      <c r="F37" s="34">
        <f t="shared" ref="F37:I37" si="17">F34+2*F35</f>
        <v>0.21428571428571427</v>
      </c>
      <c r="G37" s="34">
        <f t="shared" si="17"/>
        <v>0.35714285714285715</v>
      </c>
      <c r="H37" s="39">
        <f t="shared" si="17"/>
        <v>0</v>
      </c>
      <c r="I37" s="44">
        <f t="shared" si="17"/>
        <v>10.142857142857142</v>
      </c>
    </row>
    <row r="38" spans="1:9" ht="15.75" x14ac:dyDescent="0.25">
      <c r="C38" s="32" t="s">
        <v>14</v>
      </c>
      <c r="D38" s="40">
        <f>D14-D37</f>
        <v>0</v>
      </c>
      <c r="E38" s="41">
        <f>E14-E37</f>
        <v>0</v>
      </c>
      <c r="F38" s="41">
        <f>F14-F37</f>
        <v>-0.21428571428571427</v>
      </c>
      <c r="G38" s="41">
        <f>G14-G37</f>
        <v>-0.35714285714285715</v>
      </c>
      <c r="H38" s="42">
        <f>H14-H37</f>
        <v>0</v>
      </c>
      <c r="I38" s="91"/>
    </row>
    <row r="39" spans="1:9" ht="15.75" x14ac:dyDescent="0.25">
      <c r="C39" s="112"/>
      <c r="D39" s="91"/>
      <c r="E39" s="91"/>
      <c r="F39" s="91"/>
      <c r="G39" s="91"/>
      <c r="H39" s="91"/>
      <c r="I39" s="91"/>
    </row>
    <row r="40" spans="1:9" x14ac:dyDescent="0.25">
      <c r="D40" s="91"/>
      <c r="E40" s="91"/>
      <c r="F40" s="91"/>
      <c r="G40" s="221" t="s">
        <v>104</v>
      </c>
      <c r="H40" s="221"/>
      <c r="I40" s="221"/>
    </row>
    <row r="41" spans="1:9" ht="15.75" x14ac:dyDescent="0.25">
      <c r="D41" s="93" t="s">
        <v>75</v>
      </c>
      <c r="E41" s="94">
        <f>I34</f>
        <v>3.5714285714285716</v>
      </c>
      <c r="G41" s="7" t="s">
        <v>63</v>
      </c>
      <c r="I41" s="91">
        <f>3*E41+E42+E43</f>
        <v>14</v>
      </c>
    </row>
    <row r="42" spans="1:9" ht="15.75" x14ac:dyDescent="0.25">
      <c r="D42" s="93" t="s">
        <v>76</v>
      </c>
      <c r="E42" s="94">
        <f>I35</f>
        <v>3.2857142857142856</v>
      </c>
      <c r="G42" s="7" t="s">
        <v>64</v>
      </c>
      <c r="I42" s="91">
        <f>E41+5*E42+E44</f>
        <v>20</v>
      </c>
    </row>
    <row r="43" spans="1:9" ht="15.75" x14ac:dyDescent="0.25">
      <c r="D43" s="93" t="s">
        <v>20</v>
      </c>
      <c r="E43" s="93">
        <v>0</v>
      </c>
      <c r="G43" s="7" t="s">
        <v>65</v>
      </c>
      <c r="I43" s="91">
        <f>E41-E42+E45</f>
        <v>-9.9999999999999982</v>
      </c>
    </row>
    <row r="44" spans="1:9" ht="15.75" x14ac:dyDescent="0.25">
      <c r="D44" s="93" t="s">
        <v>21</v>
      </c>
      <c r="E44" s="93">
        <v>0</v>
      </c>
    </row>
    <row r="45" spans="1:9" ht="15.75" x14ac:dyDescent="0.25">
      <c r="D45" s="93" t="s">
        <v>44</v>
      </c>
      <c r="E45" s="94">
        <f>I36</f>
        <v>-10.285714285714285</v>
      </c>
    </row>
    <row r="46" spans="1:9" ht="15.75" x14ac:dyDescent="0.25">
      <c r="D46" s="93" t="s">
        <v>13</v>
      </c>
      <c r="E46" s="94">
        <f>I37</f>
        <v>10.142857142857142</v>
      </c>
    </row>
    <row r="48" spans="1:9" ht="15.75" x14ac:dyDescent="0.25">
      <c r="A48" s="5" t="s">
        <v>23</v>
      </c>
    </row>
    <row r="49" spans="2:9" ht="15.75" x14ac:dyDescent="0.25">
      <c r="C49" s="32" t="s">
        <v>8</v>
      </c>
      <c r="D49" s="32">
        <v>1</v>
      </c>
      <c r="E49" s="32">
        <v>2</v>
      </c>
      <c r="F49" s="32">
        <v>0</v>
      </c>
      <c r="G49" s="32">
        <v>0</v>
      </c>
      <c r="H49" s="32">
        <v>0</v>
      </c>
      <c r="I49" s="54"/>
    </row>
    <row r="50" spans="2:9" ht="15.75" x14ac:dyDescent="0.25">
      <c r="C50" s="32"/>
      <c r="D50" s="32" t="s">
        <v>67</v>
      </c>
      <c r="E50" s="32" t="s">
        <v>68</v>
      </c>
      <c r="F50" s="32" t="s">
        <v>11</v>
      </c>
      <c r="G50" s="32" t="s">
        <v>12</v>
      </c>
      <c r="H50" s="32" t="s">
        <v>29</v>
      </c>
      <c r="I50" s="54"/>
    </row>
    <row r="51" spans="2:9" ht="15.75" x14ac:dyDescent="0.25">
      <c r="B51" s="71">
        <v>0</v>
      </c>
      <c r="C51" s="32" t="s">
        <v>11</v>
      </c>
      <c r="D51" s="50">
        <v>3</v>
      </c>
      <c r="E51" s="51">
        <v>1</v>
      </c>
      <c r="F51" s="51">
        <v>1</v>
      </c>
      <c r="G51" s="51">
        <v>0</v>
      </c>
      <c r="H51" s="52">
        <v>0</v>
      </c>
      <c r="I51" s="95">
        <v>14</v>
      </c>
    </row>
    <row r="52" spans="2:9" ht="15.75" x14ac:dyDescent="0.25">
      <c r="B52" s="71">
        <v>0</v>
      </c>
      <c r="C52" s="32" t="s">
        <v>12</v>
      </c>
      <c r="D52" s="53">
        <v>1</v>
      </c>
      <c r="E52" s="62">
        <v>5</v>
      </c>
      <c r="F52" s="62">
        <v>0</v>
      </c>
      <c r="G52" s="62">
        <v>1</v>
      </c>
      <c r="H52" s="55">
        <v>0</v>
      </c>
      <c r="I52" s="96">
        <v>20</v>
      </c>
    </row>
    <row r="53" spans="2:9" ht="15.75" x14ac:dyDescent="0.25">
      <c r="B53" s="71">
        <v>0</v>
      </c>
      <c r="C53" s="32" t="s">
        <v>29</v>
      </c>
      <c r="D53" s="53">
        <v>1</v>
      </c>
      <c r="E53" s="62">
        <v>-1</v>
      </c>
      <c r="F53" s="62">
        <v>0</v>
      </c>
      <c r="G53" s="62">
        <v>0</v>
      </c>
      <c r="H53" s="55">
        <v>1</v>
      </c>
      <c r="I53" s="96">
        <v>-10</v>
      </c>
    </row>
    <row r="54" spans="2:9" ht="15.75" x14ac:dyDescent="0.25">
      <c r="C54" s="32" t="s">
        <v>13</v>
      </c>
      <c r="D54" s="53">
        <v>0</v>
      </c>
      <c r="E54" s="62">
        <v>0</v>
      </c>
      <c r="F54" s="62">
        <v>0</v>
      </c>
      <c r="G54" s="62">
        <v>0</v>
      </c>
      <c r="H54" s="55">
        <v>0</v>
      </c>
      <c r="I54" s="108">
        <v>0</v>
      </c>
    </row>
    <row r="55" spans="2:9" ht="15.75" x14ac:dyDescent="0.25">
      <c r="C55" s="32" t="s">
        <v>14</v>
      </c>
      <c r="D55" s="57">
        <f>D49-D54</f>
        <v>1</v>
      </c>
      <c r="E55" s="57">
        <f t="shared" ref="E55" si="18">E49-E54</f>
        <v>2</v>
      </c>
      <c r="F55" s="57">
        <f t="shared" ref="F55" si="19">F49-F54</f>
        <v>0</v>
      </c>
      <c r="G55" s="57">
        <f t="shared" ref="G55" si="20">G49-G54</f>
        <v>0</v>
      </c>
      <c r="H55" s="58">
        <f t="shared" ref="H55" si="21">H49-H54</f>
        <v>0</v>
      </c>
      <c r="I55" s="54"/>
    </row>
    <row r="56" spans="2:9" ht="15.75" x14ac:dyDescent="0.25">
      <c r="C56" s="112"/>
      <c r="D56" s="62"/>
      <c r="E56" s="62"/>
      <c r="F56" s="62"/>
      <c r="G56" s="62"/>
      <c r="H56" s="62"/>
      <c r="I56" s="54"/>
    </row>
    <row r="57" spans="2:9" x14ac:dyDescent="0.25">
      <c r="G57" s="218" t="s">
        <v>104</v>
      </c>
      <c r="H57" s="218"/>
      <c r="I57" s="218"/>
    </row>
    <row r="58" spans="2:9" ht="15.75" x14ac:dyDescent="0.25">
      <c r="D58" s="93" t="s">
        <v>75</v>
      </c>
      <c r="E58" s="106">
        <v>0</v>
      </c>
      <c r="G58" s="7" t="s">
        <v>63</v>
      </c>
      <c r="I58" s="7">
        <f>3*E58+E59+E60</f>
        <v>14</v>
      </c>
    </row>
    <row r="59" spans="2:9" ht="15.75" x14ac:dyDescent="0.25">
      <c r="D59" s="93" t="s">
        <v>76</v>
      </c>
      <c r="E59" s="106">
        <v>0</v>
      </c>
      <c r="G59" s="7" t="s">
        <v>64</v>
      </c>
      <c r="I59" s="7">
        <f>E58+5*E59+E61</f>
        <v>20</v>
      </c>
    </row>
    <row r="60" spans="2:9" ht="15.75" x14ac:dyDescent="0.25">
      <c r="D60" s="93" t="s">
        <v>20</v>
      </c>
      <c r="E60" s="106">
        <f>I51</f>
        <v>14</v>
      </c>
      <c r="G60" s="7" t="s">
        <v>65</v>
      </c>
      <c r="I60" s="7">
        <f>E58-E59+E62</f>
        <v>-10</v>
      </c>
    </row>
    <row r="61" spans="2:9" ht="15.75" x14ac:dyDescent="0.25">
      <c r="D61" s="93" t="s">
        <v>21</v>
      </c>
      <c r="E61" s="106">
        <f>I52</f>
        <v>20</v>
      </c>
    </row>
    <row r="62" spans="2:9" ht="15.75" x14ac:dyDescent="0.25">
      <c r="D62" s="93" t="s">
        <v>44</v>
      </c>
      <c r="E62" s="106">
        <f>I53</f>
        <v>-10</v>
      </c>
    </row>
    <row r="63" spans="2:9" ht="15.75" x14ac:dyDescent="0.25">
      <c r="D63" s="93" t="s">
        <v>13</v>
      </c>
      <c r="E63" s="106">
        <f>I54</f>
        <v>0</v>
      </c>
    </row>
  </sheetData>
  <mergeCells count="2">
    <mergeCell ref="G40:I40"/>
    <mergeCell ref="G57:I57"/>
  </mergeCells>
  <pageMargins left="0.7" right="0.7" top="0.75" bottom="0.75" header="0.3" footer="0.3"/>
  <pageSetup scale="70" fitToWidth="0" fitToHeight="0" orientation="portrait" r:id="rId1"/>
  <headerFooter>
    <oddHeader>&amp;CRojas Alvarado Luis Enrique
González Ordoñez Daniel
Mondragón Zarate Jesús Alejandro</oddHeader>
    <oddFooter>&amp;CMétodos Cuantitativos Para La Toma De Decisiones - 3CM17
Profesor: Ariel López Rojas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C513-EDD1-46A6-905B-6885FE938AF1}">
  <dimension ref="A2:N81"/>
  <sheetViews>
    <sheetView showGridLines="0" view="pageLayout" topLeftCell="A73" zoomScaleNormal="130" workbookViewId="0">
      <selection activeCell="J98" sqref="J98"/>
    </sheetView>
  </sheetViews>
  <sheetFormatPr baseColWidth="10" defaultRowHeight="15" x14ac:dyDescent="0.2"/>
  <cols>
    <col min="1" max="1" width="11.42578125" style="6"/>
    <col min="2" max="2" width="11.42578125" style="8"/>
    <col min="3" max="3" width="11.42578125" style="6"/>
    <col min="4" max="4" width="11.5703125" style="6" bestFit="1" customWidth="1"/>
    <col min="5" max="5" width="12.85546875" style="6" bestFit="1" customWidth="1"/>
    <col min="6" max="6" width="16" style="6" customWidth="1"/>
    <col min="7" max="7" width="16.140625" style="6" customWidth="1"/>
    <col min="8" max="8" width="11.5703125" style="6" bestFit="1" customWidth="1"/>
    <col min="9" max="9" width="15.28515625" style="6" bestFit="1" customWidth="1"/>
    <col min="10" max="10" width="12.28515625" style="6" bestFit="1" customWidth="1"/>
    <col min="11" max="12" width="11.5703125" style="6" bestFit="1" customWidth="1"/>
    <col min="13" max="13" width="12.85546875" style="6" bestFit="1" customWidth="1"/>
    <col min="14" max="14" width="21.85546875" style="8" customWidth="1"/>
    <col min="15" max="16384" width="11.42578125" style="6"/>
  </cols>
  <sheetData>
    <row r="2" spans="1:14" x14ac:dyDescent="0.2">
      <c r="E2" s="117" t="s">
        <v>85</v>
      </c>
    </row>
    <row r="4" spans="1:14" x14ac:dyDescent="0.2">
      <c r="E4" s="6" t="s">
        <v>0</v>
      </c>
      <c r="F4" s="117" t="s">
        <v>78</v>
      </c>
    </row>
    <row r="5" spans="1:14" x14ac:dyDescent="0.2">
      <c r="E5" s="6" t="s">
        <v>1</v>
      </c>
      <c r="F5" s="6" t="s">
        <v>79</v>
      </c>
    </row>
    <row r="6" spans="1:14" x14ac:dyDescent="0.2">
      <c r="E6" s="6" t="s">
        <v>2</v>
      </c>
      <c r="F6" s="6" t="s">
        <v>80</v>
      </c>
    </row>
    <row r="7" spans="1:14" x14ac:dyDescent="0.2">
      <c r="E7" s="6" t="s">
        <v>3</v>
      </c>
      <c r="F7" s="117" t="s">
        <v>81</v>
      </c>
    </row>
    <row r="8" spans="1:14" x14ac:dyDescent="0.2">
      <c r="E8" s="6" t="s">
        <v>77</v>
      </c>
      <c r="F8" s="6" t="s">
        <v>82</v>
      </c>
    </row>
    <row r="13" spans="1:14" ht="15.75" x14ac:dyDescent="0.25">
      <c r="A13" s="4" t="s">
        <v>7</v>
      </c>
    </row>
    <row r="14" spans="1:14" ht="15.75" x14ac:dyDescent="0.25">
      <c r="C14" s="28" t="s">
        <v>8</v>
      </c>
      <c r="D14" s="28">
        <v>4</v>
      </c>
      <c r="E14" s="28">
        <v>3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174" t="s">
        <v>27</v>
      </c>
      <c r="L14" s="174" t="s">
        <v>27</v>
      </c>
    </row>
    <row r="15" spans="1:14" ht="15.75" x14ac:dyDescent="0.25">
      <c r="C15" s="28"/>
      <c r="D15" s="28" t="s">
        <v>30</v>
      </c>
      <c r="E15" s="28" t="s">
        <v>31</v>
      </c>
      <c r="F15" s="28" t="s">
        <v>11</v>
      </c>
      <c r="G15" s="28" t="s">
        <v>12</v>
      </c>
      <c r="H15" s="28" t="s">
        <v>29</v>
      </c>
      <c r="I15" s="28" t="s">
        <v>83</v>
      </c>
      <c r="J15" s="28" t="s">
        <v>84</v>
      </c>
      <c r="K15" s="28" t="s">
        <v>86</v>
      </c>
      <c r="L15" s="28" t="s">
        <v>87</v>
      </c>
      <c r="N15" s="6" t="s">
        <v>89</v>
      </c>
    </row>
    <row r="16" spans="1:14" ht="15.75" x14ac:dyDescent="0.25">
      <c r="B16" s="8">
        <v>0</v>
      </c>
      <c r="C16" s="28" t="s">
        <v>11</v>
      </c>
      <c r="D16" s="128">
        <v>3</v>
      </c>
      <c r="E16" s="118">
        <v>2</v>
      </c>
      <c r="F16" s="118">
        <v>1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21">
        <v>0</v>
      </c>
      <c r="M16" s="119">
        <v>25</v>
      </c>
      <c r="N16" s="8">
        <f>M16/D16</f>
        <v>8.3333333333333339</v>
      </c>
    </row>
    <row r="17" spans="1:14" ht="15.75" x14ac:dyDescent="0.25">
      <c r="B17" s="8">
        <v>0</v>
      </c>
      <c r="C17" s="28" t="s">
        <v>12</v>
      </c>
      <c r="D17" s="16">
        <v>1</v>
      </c>
      <c r="E17" s="120">
        <v>0</v>
      </c>
      <c r="F17" s="120">
        <v>0</v>
      </c>
      <c r="G17" s="120">
        <v>1</v>
      </c>
      <c r="H17" s="120">
        <v>0</v>
      </c>
      <c r="I17" s="120">
        <v>0</v>
      </c>
      <c r="J17" s="120">
        <v>0</v>
      </c>
      <c r="K17" s="120">
        <v>0</v>
      </c>
      <c r="L17" s="121">
        <v>0</v>
      </c>
      <c r="M17" s="121">
        <v>5</v>
      </c>
      <c r="N17" s="8">
        <f t="shared" ref="N17:N20" si="0">M17/D17</f>
        <v>5</v>
      </c>
    </row>
    <row r="18" spans="1:14" ht="15.75" x14ac:dyDescent="0.25">
      <c r="B18" s="8">
        <v>0</v>
      </c>
      <c r="C18" s="28" t="s">
        <v>29</v>
      </c>
      <c r="D18" s="16">
        <v>8</v>
      </c>
      <c r="E18" s="126">
        <v>6</v>
      </c>
      <c r="F18" s="126">
        <v>0</v>
      </c>
      <c r="G18" s="126">
        <v>0</v>
      </c>
      <c r="H18" s="126">
        <v>1</v>
      </c>
      <c r="I18" s="126">
        <v>0</v>
      </c>
      <c r="J18" s="126">
        <v>0</v>
      </c>
      <c r="K18" s="126">
        <v>0</v>
      </c>
      <c r="L18" s="182">
        <v>0</v>
      </c>
      <c r="M18" s="182">
        <v>21</v>
      </c>
      <c r="N18" s="8">
        <f t="shared" si="0"/>
        <v>2.625</v>
      </c>
    </row>
    <row r="19" spans="1:14" ht="15.75" x14ac:dyDescent="0.25">
      <c r="B19" s="175" t="s">
        <v>27</v>
      </c>
      <c r="C19" s="28" t="s">
        <v>86</v>
      </c>
      <c r="D19" s="16">
        <v>1</v>
      </c>
      <c r="E19" s="120">
        <v>0</v>
      </c>
      <c r="F19" s="120">
        <v>0</v>
      </c>
      <c r="G19" s="120">
        <v>0</v>
      </c>
      <c r="H19" s="120">
        <v>0</v>
      </c>
      <c r="I19" s="120">
        <v>-1</v>
      </c>
      <c r="J19" s="120">
        <v>0</v>
      </c>
      <c r="K19" s="120">
        <v>1</v>
      </c>
      <c r="L19" s="121">
        <v>0</v>
      </c>
      <c r="M19" s="121">
        <v>-2</v>
      </c>
      <c r="N19" s="8">
        <f t="shared" si="0"/>
        <v>-2</v>
      </c>
    </row>
    <row r="20" spans="1:14" ht="15.75" x14ac:dyDescent="0.25">
      <c r="B20" s="175" t="s">
        <v>27</v>
      </c>
      <c r="C20" s="28" t="s">
        <v>87</v>
      </c>
      <c r="D20" s="16">
        <v>0</v>
      </c>
      <c r="E20" s="120">
        <v>1</v>
      </c>
      <c r="F20" s="120">
        <v>0</v>
      </c>
      <c r="G20" s="120">
        <v>0</v>
      </c>
      <c r="H20" s="120">
        <v>0</v>
      </c>
      <c r="I20" s="120">
        <v>0</v>
      </c>
      <c r="J20" s="120">
        <v>-1</v>
      </c>
      <c r="K20" s="120">
        <v>0</v>
      </c>
      <c r="L20" s="121">
        <v>1</v>
      </c>
      <c r="M20" s="121">
        <v>1</v>
      </c>
      <c r="N20" s="8" t="e">
        <f t="shared" si="0"/>
        <v>#DIV/0!</v>
      </c>
    </row>
    <row r="21" spans="1:14" ht="15.75" x14ac:dyDescent="0.25">
      <c r="C21" s="28" t="s">
        <v>13</v>
      </c>
      <c r="D21" s="179" t="s">
        <v>27</v>
      </c>
      <c r="E21" s="176" t="s">
        <v>27</v>
      </c>
      <c r="F21" s="120">
        <v>0</v>
      </c>
      <c r="G21" s="120">
        <v>0</v>
      </c>
      <c r="H21" s="120">
        <v>0</v>
      </c>
      <c r="I21" s="176" t="s">
        <v>47</v>
      </c>
      <c r="J21" s="176" t="s">
        <v>47</v>
      </c>
      <c r="K21" s="176" t="s">
        <v>27</v>
      </c>
      <c r="L21" s="177" t="s">
        <v>27</v>
      </c>
      <c r="M21" s="181" t="s">
        <v>47</v>
      </c>
    </row>
    <row r="22" spans="1:14" ht="15.75" x14ac:dyDescent="0.25">
      <c r="C22" s="28" t="s">
        <v>14</v>
      </c>
      <c r="D22" s="180" t="s">
        <v>88</v>
      </c>
      <c r="E22" s="122" t="s">
        <v>37</v>
      </c>
      <c r="F22" s="122">
        <v>0</v>
      </c>
      <c r="G22" s="122">
        <v>0</v>
      </c>
      <c r="H22" s="122">
        <v>0</v>
      </c>
      <c r="I22" s="178" t="s">
        <v>27</v>
      </c>
      <c r="J22" s="178" t="s">
        <v>27</v>
      </c>
      <c r="K22" s="122">
        <v>0</v>
      </c>
      <c r="L22" s="123">
        <v>0</v>
      </c>
    </row>
    <row r="24" spans="1:14" ht="15.75" x14ac:dyDescent="0.25">
      <c r="A24" s="117" t="s">
        <v>93</v>
      </c>
      <c r="B24" s="8">
        <v>0</v>
      </c>
      <c r="C24" s="28" t="s">
        <v>11</v>
      </c>
      <c r="D24" s="139">
        <f>-3*D26+D16</f>
        <v>0</v>
      </c>
      <c r="E24" s="140">
        <f t="shared" ref="E24:M24" si="1">-3*E26+E16</f>
        <v>-0.25</v>
      </c>
      <c r="F24" s="196">
        <f t="shared" si="1"/>
        <v>1</v>
      </c>
      <c r="G24" s="198">
        <f t="shared" si="1"/>
        <v>0</v>
      </c>
      <c r="H24" s="140">
        <f t="shared" si="1"/>
        <v>-0.375</v>
      </c>
      <c r="I24" s="140">
        <f t="shared" si="1"/>
        <v>0</v>
      </c>
      <c r="J24" s="140">
        <f t="shared" si="1"/>
        <v>0</v>
      </c>
      <c r="K24" s="140">
        <f t="shared" si="1"/>
        <v>0</v>
      </c>
      <c r="L24" s="141">
        <f t="shared" si="1"/>
        <v>0</v>
      </c>
      <c r="M24" s="142">
        <f t="shared" si="1"/>
        <v>17.125</v>
      </c>
      <c r="N24" s="191">
        <f>M24/E24</f>
        <v>-68.5</v>
      </c>
    </row>
    <row r="25" spans="1:14" ht="15.75" x14ac:dyDescent="0.25">
      <c r="A25" s="117" t="s">
        <v>92</v>
      </c>
      <c r="B25" s="8">
        <v>0</v>
      </c>
      <c r="C25" s="28" t="s">
        <v>12</v>
      </c>
      <c r="D25" s="143">
        <f>-1*D26+D17</f>
        <v>0</v>
      </c>
      <c r="E25" s="144">
        <f t="shared" ref="E25:M25" si="2">-1*E26+E17</f>
        <v>-0.75</v>
      </c>
      <c r="F25" s="197">
        <f t="shared" si="2"/>
        <v>0</v>
      </c>
      <c r="G25" s="199">
        <f t="shared" si="2"/>
        <v>1</v>
      </c>
      <c r="H25" s="144">
        <f t="shared" si="2"/>
        <v>-0.125</v>
      </c>
      <c r="I25" s="144">
        <f t="shared" si="2"/>
        <v>0</v>
      </c>
      <c r="J25" s="144">
        <f t="shared" si="2"/>
        <v>0</v>
      </c>
      <c r="K25" s="144">
        <f t="shared" si="2"/>
        <v>0</v>
      </c>
      <c r="L25" s="145">
        <f t="shared" si="2"/>
        <v>0</v>
      </c>
      <c r="M25" s="146">
        <f t="shared" si="2"/>
        <v>2.375</v>
      </c>
      <c r="N25" s="191">
        <f t="shared" ref="N25:N28" si="3">M25/E25</f>
        <v>-3.1666666666666665</v>
      </c>
    </row>
    <row r="26" spans="1:14" ht="15.75" x14ac:dyDescent="0.25">
      <c r="A26" s="117" t="s">
        <v>90</v>
      </c>
      <c r="B26" s="8">
        <v>4</v>
      </c>
      <c r="C26" s="28" t="s">
        <v>30</v>
      </c>
      <c r="D26" s="143">
        <f>1/8*D18</f>
        <v>1</v>
      </c>
      <c r="E26" s="144">
        <f t="shared" ref="E26:M26" si="4">1/8*E18</f>
        <v>0.75</v>
      </c>
      <c r="F26" s="197">
        <f t="shared" si="4"/>
        <v>0</v>
      </c>
      <c r="G26" s="199">
        <f t="shared" si="4"/>
        <v>0</v>
      </c>
      <c r="H26" s="144">
        <f t="shared" si="4"/>
        <v>0.125</v>
      </c>
      <c r="I26" s="144">
        <f t="shared" si="4"/>
        <v>0</v>
      </c>
      <c r="J26" s="144">
        <f t="shared" si="4"/>
        <v>0</v>
      </c>
      <c r="K26" s="144">
        <f t="shared" si="4"/>
        <v>0</v>
      </c>
      <c r="L26" s="145">
        <f t="shared" si="4"/>
        <v>0</v>
      </c>
      <c r="M26" s="146">
        <f t="shared" si="4"/>
        <v>2.625</v>
      </c>
      <c r="N26" s="191">
        <f t="shared" si="3"/>
        <v>3.5</v>
      </c>
    </row>
    <row r="27" spans="1:14" ht="15.75" x14ac:dyDescent="0.25">
      <c r="A27" s="117" t="s">
        <v>91</v>
      </c>
      <c r="B27" s="175" t="s">
        <v>27</v>
      </c>
      <c r="C27" s="28" t="s">
        <v>86</v>
      </c>
      <c r="D27" s="143">
        <f>-1*D26+D19</f>
        <v>0</v>
      </c>
      <c r="E27" s="144">
        <f t="shared" ref="E27:M27" si="5">-1*E26+E19</f>
        <v>-0.75</v>
      </c>
      <c r="F27" s="197">
        <f t="shared" si="5"/>
        <v>0</v>
      </c>
      <c r="G27" s="199">
        <f t="shared" si="5"/>
        <v>0</v>
      </c>
      <c r="H27" s="144">
        <f t="shared" si="5"/>
        <v>-0.125</v>
      </c>
      <c r="I27" s="144">
        <f t="shared" si="5"/>
        <v>-1</v>
      </c>
      <c r="J27" s="144">
        <f t="shared" si="5"/>
        <v>0</v>
      </c>
      <c r="K27" s="144">
        <f t="shared" si="5"/>
        <v>1</v>
      </c>
      <c r="L27" s="145">
        <f t="shared" si="5"/>
        <v>0</v>
      </c>
      <c r="M27" s="146">
        <f t="shared" si="5"/>
        <v>-4.625</v>
      </c>
      <c r="N27" s="191">
        <f t="shared" si="3"/>
        <v>6.166666666666667</v>
      </c>
    </row>
    <row r="28" spans="1:14" ht="15.75" x14ac:dyDescent="0.25">
      <c r="B28" s="175" t="s">
        <v>27</v>
      </c>
      <c r="C28" s="28" t="s">
        <v>87</v>
      </c>
      <c r="D28" s="143">
        <f>D20</f>
        <v>0</v>
      </c>
      <c r="E28" s="144">
        <f t="shared" ref="E28:M28" si="6">E20</f>
        <v>1</v>
      </c>
      <c r="F28" s="197">
        <f t="shared" si="6"/>
        <v>0</v>
      </c>
      <c r="G28" s="199">
        <f t="shared" si="6"/>
        <v>0</v>
      </c>
      <c r="H28" s="144">
        <f t="shared" si="6"/>
        <v>0</v>
      </c>
      <c r="I28" s="144">
        <f t="shared" si="6"/>
        <v>0</v>
      </c>
      <c r="J28" s="144">
        <f t="shared" si="6"/>
        <v>-1</v>
      </c>
      <c r="K28" s="144">
        <f t="shared" si="6"/>
        <v>0</v>
      </c>
      <c r="L28" s="145">
        <f t="shared" si="6"/>
        <v>1</v>
      </c>
      <c r="M28" s="146">
        <f t="shared" si="6"/>
        <v>1</v>
      </c>
      <c r="N28" s="191">
        <f t="shared" si="3"/>
        <v>1</v>
      </c>
    </row>
    <row r="29" spans="1:14" ht="15.75" x14ac:dyDescent="0.25">
      <c r="C29" s="28" t="s">
        <v>13</v>
      </c>
      <c r="D29" s="143">
        <v>4</v>
      </c>
      <c r="E29" s="192" t="s">
        <v>94</v>
      </c>
      <c r="F29" s="197">
        <v>0</v>
      </c>
      <c r="G29" s="199">
        <v>0</v>
      </c>
      <c r="H29" s="192" t="s">
        <v>95</v>
      </c>
      <c r="I29" s="192" t="s">
        <v>47</v>
      </c>
      <c r="J29" s="192" t="s">
        <v>47</v>
      </c>
      <c r="K29" s="192" t="s">
        <v>27</v>
      </c>
      <c r="L29" s="194" t="s">
        <v>27</v>
      </c>
      <c r="M29" s="195" t="s">
        <v>96</v>
      </c>
      <c r="N29" s="175" t="s">
        <v>99</v>
      </c>
    </row>
    <row r="30" spans="1:14" ht="15.75" x14ac:dyDescent="0.25">
      <c r="C30" s="28" t="s">
        <v>14</v>
      </c>
      <c r="D30" s="148">
        <f>D14-D29</f>
        <v>0</v>
      </c>
      <c r="E30" s="193" t="s">
        <v>97</v>
      </c>
      <c r="F30" s="200">
        <v>0</v>
      </c>
      <c r="G30" s="200">
        <v>0</v>
      </c>
      <c r="H30" s="193" t="s">
        <v>98</v>
      </c>
      <c r="I30" s="193" t="s">
        <v>27</v>
      </c>
      <c r="J30" s="193" t="s">
        <v>27</v>
      </c>
      <c r="K30" s="193">
        <v>0</v>
      </c>
      <c r="L30" s="150">
        <v>0</v>
      </c>
      <c r="M30" s="151"/>
    </row>
    <row r="31" spans="1:14" x14ac:dyDescent="0.2">
      <c r="C31" s="138"/>
    </row>
    <row r="32" spans="1:14" ht="15.75" x14ac:dyDescent="0.25">
      <c r="C32" s="137"/>
      <c r="D32" s="93" t="s">
        <v>46</v>
      </c>
      <c r="E32" s="94">
        <f>M26</f>
        <v>2.625</v>
      </c>
      <c r="G32" s="217" t="s">
        <v>104</v>
      </c>
      <c r="H32" s="217"/>
      <c r="I32" s="217"/>
    </row>
    <row r="33" spans="1:14" ht="15.75" x14ac:dyDescent="0.25">
      <c r="A33" s="117"/>
      <c r="C33" s="137"/>
      <c r="D33" s="94" t="s">
        <v>45</v>
      </c>
      <c r="E33" s="94">
        <v>0</v>
      </c>
      <c r="F33" s="46"/>
      <c r="G33" s="117" t="s">
        <v>78</v>
      </c>
      <c r="H33" s="46"/>
      <c r="I33" s="46">
        <f>3*E32+2*E33+E34</f>
        <v>25</v>
      </c>
      <c r="J33" s="46"/>
      <c r="K33" s="46"/>
      <c r="L33" s="46"/>
      <c r="M33" s="46"/>
    </row>
    <row r="34" spans="1:14" ht="15.75" x14ac:dyDescent="0.25">
      <c r="A34" s="117"/>
      <c r="C34" s="137"/>
      <c r="D34" s="94" t="s">
        <v>20</v>
      </c>
      <c r="E34" s="94">
        <f>M24</f>
        <v>17.125</v>
      </c>
      <c r="F34" s="46"/>
      <c r="G34" s="6" t="s">
        <v>79</v>
      </c>
      <c r="H34" s="46"/>
      <c r="I34" s="46">
        <f>E32+E35</f>
        <v>5</v>
      </c>
      <c r="J34" s="46"/>
      <c r="K34" s="46"/>
      <c r="L34" s="46"/>
      <c r="M34" s="46"/>
    </row>
    <row r="35" spans="1:14" ht="15.75" x14ac:dyDescent="0.25">
      <c r="A35" s="117"/>
      <c r="C35" s="137"/>
      <c r="D35" s="94" t="s">
        <v>21</v>
      </c>
      <c r="E35" s="94">
        <f>M25</f>
        <v>2.375</v>
      </c>
      <c r="F35" s="46"/>
      <c r="G35" s="6" t="s">
        <v>80</v>
      </c>
      <c r="H35" s="46"/>
      <c r="I35" s="46">
        <f>8*E32+6*E33+E36</f>
        <v>21</v>
      </c>
      <c r="J35" s="46"/>
      <c r="K35" s="46"/>
      <c r="L35" s="46"/>
      <c r="M35" s="46"/>
    </row>
    <row r="36" spans="1:14" ht="15.75" x14ac:dyDescent="0.25">
      <c r="C36" s="137"/>
      <c r="D36" s="94" t="s">
        <v>44</v>
      </c>
      <c r="E36" s="94">
        <v>0</v>
      </c>
      <c r="F36" s="46"/>
      <c r="G36" s="117" t="s">
        <v>81</v>
      </c>
      <c r="H36" s="46"/>
      <c r="I36" s="46">
        <f>E32-E37+E39</f>
        <v>-2</v>
      </c>
      <c r="J36" s="46"/>
      <c r="K36" s="46"/>
      <c r="L36" s="46"/>
      <c r="M36" s="46"/>
    </row>
    <row r="37" spans="1:14" ht="15.75" x14ac:dyDescent="0.25">
      <c r="C37" s="137"/>
      <c r="D37" s="93" t="s">
        <v>100</v>
      </c>
      <c r="E37" s="93">
        <v>0</v>
      </c>
      <c r="G37" s="6" t="s">
        <v>82</v>
      </c>
      <c r="I37" s="46">
        <f>E33-E38+E40</f>
        <v>1</v>
      </c>
    </row>
    <row r="38" spans="1:14" ht="15.75" x14ac:dyDescent="0.25">
      <c r="C38" s="137"/>
      <c r="D38" s="93" t="s">
        <v>101</v>
      </c>
      <c r="E38" s="93">
        <v>0</v>
      </c>
    </row>
    <row r="39" spans="1:14" ht="15.75" x14ac:dyDescent="0.2">
      <c r="C39" s="138"/>
      <c r="D39" s="93" t="s">
        <v>102</v>
      </c>
      <c r="E39" s="94">
        <f>M27</f>
        <v>-4.625</v>
      </c>
    </row>
    <row r="40" spans="1:14" ht="15.75" x14ac:dyDescent="0.2">
      <c r="D40" s="93" t="s">
        <v>103</v>
      </c>
      <c r="E40" s="94">
        <f>M28</f>
        <v>1</v>
      </c>
    </row>
    <row r="41" spans="1:14" ht="15.75" x14ac:dyDescent="0.2">
      <c r="D41" s="93" t="s">
        <v>22</v>
      </c>
      <c r="E41" s="94" t="str">
        <f>M29</f>
        <v>21/2+29/8M</v>
      </c>
    </row>
    <row r="44" spans="1:14" ht="15.75" x14ac:dyDescent="0.25">
      <c r="A44" s="4" t="s">
        <v>23</v>
      </c>
    </row>
    <row r="45" spans="1:14" ht="15.75" x14ac:dyDescent="0.25">
      <c r="C45" s="28" t="s">
        <v>8</v>
      </c>
      <c r="D45" s="28">
        <v>4</v>
      </c>
      <c r="E45" s="28">
        <v>3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174" t="s">
        <v>47</v>
      </c>
      <c r="L45" s="174" t="s">
        <v>47</v>
      </c>
      <c r="M45" s="138"/>
    </row>
    <row r="46" spans="1:14" ht="15.75" x14ac:dyDescent="0.25">
      <c r="C46" s="28"/>
      <c r="D46" s="28" t="s">
        <v>30</v>
      </c>
      <c r="E46" s="28" t="s">
        <v>31</v>
      </c>
      <c r="F46" s="28" t="s">
        <v>11</v>
      </c>
      <c r="G46" s="28" t="s">
        <v>12</v>
      </c>
      <c r="H46" s="28" t="s">
        <v>29</v>
      </c>
      <c r="I46" s="28" t="s">
        <v>83</v>
      </c>
      <c r="J46" s="28" t="s">
        <v>84</v>
      </c>
      <c r="K46" s="28" t="s">
        <v>86</v>
      </c>
      <c r="L46" s="28" t="s">
        <v>87</v>
      </c>
      <c r="M46" s="138"/>
    </row>
    <row r="47" spans="1:14" ht="15.75" x14ac:dyDescent="0.25">
      <c r="B47" s="8">
        <v>0</v>
      </c>
      <c r="C47" s="28" t="s">
        <v>11</v>
      </c>
      <c r="D47" s="152">
        <v>3</v>
      </c>
      <c r="E47" s="125">
        <v>2</v>
      </c>
      <c r="F47" s="153">
        <v>1</v>
      </c>
      <c r="G47" s="153">
        <v>0</v>
      </c>
      <c r="H47" s="153">
        <v>0</v>
      </c>
      <c r="I47" s="153">
        <v>0</v>
      </c>
      <c r="J47" s="153">
        <v>0</v>
      </c>
      <c r="K47" s="153">
        <v>0</v>
      </c>
      <c r="L47" s="156">
        <v>0</v>
      </c>
      <c r="M47" s="154">
        <v>25</v>
      </c>
      <c r="N47" s="8">
        <f>M47/E47</f>
        <v>12.5</v>
      </c>
    </row>
    <row r="48" spans="1:14" ht="15.75" x14ac:dyDescent="0.25">
      <c r="B48" s="8">
        <v>0</v>
      </c>
      <c r="C48" s="28" t="s">
        <v>12</v>
      </c>
      <c r="D48" s="155">
        <v>1</v>
      </c>
      <c r="E48" s="126">
        <v>0</v>
      </c>
      <c r="F48" s="63">
        <v>0</v>
      </c>
      <c r="G48" s="63">
        <v>1</v>
      </c>
      <c r="H48" s="63">
        <v>0</v>
      </c>
      <c r="I48" s="63">
        <v>0</v>
      </c>
      <c r="J48" s="63">
        <v>0</v>
      </c>
      <c r="K48" s="63">
        <v>0</v>
      </c>
      <c r="L48" s="156">
        <v>0</v>
      </c>
      <c r="M48" s="156">
        <v>5</v>
      </c>
      <c r="N48" s="8" t="e">
        <f t="shared" ref="N48:N51" si="7">M48/E48</f>
        <v>#DIV/0!</v>
      </c>
    </row>
    <row r="49" spans="1:14" ht="15.75" x14ac:dyDescent="0.25">
      <c r="B49" s="8">
        <v>0</v>
      </c>
      <c r="C49" s="28" t="s">
        <v>29</v>
      </c>
      <c r="D49" s="155">
        <v>8</v>
      </c>
      <c r="E49" s="126">
        <v>6</v>
      </c>
      <c r="F49" s="63">
        <v>0</v>
      </c>
      <c r="G49" s="63">
        <v>0</v>
      </c>
      <c r="H49" s="63">
        <v>1</v>
      </c>
      <c r="I49" s="63">
        <v>0</v>
      </c>
      <c r="J49" s="63">
        <v>0</v>
      </c>
      <c r="K49" s="63">
        <v>0</v>
      </c>
      <c r="L49" s="156">
        <v>0</v>
      </c>
      <c r="M49" s="156">
        <v>21</v>
      </c>
      <c r="N49" s="8">
        <f t="shared" si="7"/>
        <v>3.5</v>
      </c>
    </row>
    <row r="50" spans="1:14" ht="15.75" x14ac:dyDescent="0.25">
      <c r="B50" s="175" t="s">
        <v>47</v>
      </c>
      <c r="C50" s="28" t="s">
        <v>86</v>
      </c>
      <c r="D50" s="155">
        <v>1</v>
      </c>
      <c r="E50" s="126">
        <v>0</v>
      </c>
      <c r="F50" s="63">
        <v>0</v>
      </c>
      <c r="G50" s="63">
        <v>0</v>
      </c>
      <c r="H50" s="63">
        <v>0</v>
      </c>
      <c r="I50" s="63">
        <v>-1</v>
      </c>
      <c r="J50" s="63">
        <v>0</v>
      </c>
      <c r="K50" s="63">
        <v>1</v>
      </c>
      <c r="L50" s="156">
        <v>0</v>
      </c>
      <c r="M50" s="156">
        <v>-2</v>
      </c>
      <c r="N50" s="8" t="e">
        <f t="shared" si="7"/>
        <v>#DIV/0!</v>
      </c>
    </row>
    <row r="51" spans="1:14" ht="15.75" x14ac:dyDescent="0.25">
      <c r="B51" s="175" t="s">
        <v>47</v>
      </c>
      <c r="C51" s="28" t="s">
        <v>87</v>
      </c>
      <c r="D51" s="16">
        <v>0</v>
      </c>
      <c r="E51" s="126">
        <v>1</v>
      </c>
      <c r="F51" s="126">
        <v>0</v>
      </c>
      <c r="G51" s="126">
        <v>0</v>
      </c>
      <c r="H51" s="126">
        <v>0</v>
      </c>
      <c r="I51" s="126">
        <v>0</v>
      </c>
      <c r="J51" s="126">
        <v>-1</v>
      </c>
      <c r="K51" s="126">
        <v>0</v>
      </c>
      <c r="L51" s="182">
        <v>1</v>
      </c>
      <c r="M51" s="182">
        <v>1</v>
      </c>
      <c r="N51" s="8">
        <f t="shared" si="7"/>
        <v>1</v>
      </c>
    </row>
    <row r="52" spans="1:14" ht="15.75" x14ac:dyDescent="0.25">
      <c r="C52" s="28" t="s">
        <v>13</v>
      </c>
      <c r="D52" s="201" t="s">
        <v>47</v>
      </c>
      <c r="E52" s="206" t="s">
        <v>47</v>
      </c>
      <c r="F52" s="63">
        <v>0</v>
      </c>
      <c r="G52" s="63">
        <v>0</v>
      </c>
      <c r="H52" s="63">
        <v>0</v>
      </c>
      <c r="I52" s="202" t="s">
        <v>27</v>
      </c>
      <c r="J52" s="202" t="s">
        <v>27</v>
      </c>
      <c r="K52" s="202" t="s">
        <v>47</v>
      </c>
      <c r="L52" s="203" t="s">
        <v>47</v>
      </c>
      <c r="M52" s="204" t="s">
        <v>27</v>
      </c>
      <c r="N52" s="8">
        <v>-1</v>
      </c>
    </row>
    <row r="53" spans="1:14" ht="15.75" x14ac:dyDescent="0.25">
      <c r="C53" s="28" t="s">
        <v>14</v>
      </c>
      <c r="D53" s="208" t="s">
        <v>105</v>
      </c>
      <c r="E53" s="207" t="s">
        <v>49</v>
      </c>
      <c r="F53" s="64">
        <v>0</v>
      </c>
      <c r="G53" s="64">
        <v>0</v>
      </c>
      <c r="H53" s="64">
        <v>0</v>
      </c>
      <c r="I53" s="205" t="s">
        <v>47</v>
      </c>
      <c r="J53" s="205" t="s">
        <v>47</v>
      </c>
      <c r="K53" s="64">
        <v>0</v>
      </c>
      <c r="L53" s="65">
        <v>0</v>
      </c>
      <c r="M53" s="138"/>
    </row>
    <row r="55" spans="1:14" ht="15.75" x14ac:dyDescent="0.25">
      <c r="A55" s="117" t="s">
        <v>107</v>
      </c>
      <c r="B55" s="8">
        <v>0</v>
      </c>
      <c r="C55" s="28" t="s">
        <v>11</v>
      </c>
      <c r="D55" s="128">
        <f>-2*D59+D47</f>
        <v>3</v>
      </c>
      <c r="E55" s="118">
        <f t="shared" ref="E55:M55" si="8">-2*E59+E47</f>
        <v>0</v>
      </c>
      <c r="F55" s="118">
        <f>-2*F59+F47</f>
        <v>1</v>
      </c>
      <c r="G55" s="118">
        <f t="shared" si="8"/>
        <v>0</v>
      </c>
      <c r="H55" s="118">
        <f t="shared" si="8"/>
        <v>0</v>
      </c>
      <c r="I55" s="118">
        <f t="shared" si="8"/>
        <v>0</v>
      </c>
      <c r="J55" s="118">
        <f t="shared" si="8"/>
        <v>2</v>
      </c>
      <c r="K55" s="118">
        <f t="shared" si="8"/>
        <v>0</v>
      </c>
      <c r="L55" s="119">
        <f t="shared" si="8"/>
        <v>-2</v>
      </c>
      <c r="M55" s="19">
        <f t="shared" si="8"/>
        <v>23</v>
      </c>
      <c r="N55" s="8">
        <f>M55/D55</f>
        <v>7.666666666666667</v>
      </c>
    </row>
    <row r="56" spans="1:14" ht="15.75" x14ac:dyDescent="0.25">
      <c r="B56" s="8">
        <v>0</v>
      </c>
      <c r="C56" s="28" t="s">
        <v>12</v>
      </c>
      <c r="D56" s="16">
        <f>D48</f>
        <v>1</v>
      </c>
      <c r="E56" s="120">
        <f t="shared" ref="E56:M56" si="9">E48</f>
        <v>0</v>
      </c>
      <c r="F56" s="120">
        <f t="shared" si="9"/>
        <v>0</v>
      </c>
      <c r="G56" s="120">
        <f t="shared" si="9"/>
        <v>1</v>
      </c>
      <c r="H56" s="120">
        <f t="shared" si="9"/>
        <v>0</v>
      </c>
      <c r="I56" s="120">
        <f t="shared" si="9"/>
        <v>0</v>
      </c>
      <c r="J56" s="120">
        <f t="shared" si="9"/>
        <v>0</v>
      </c>
      <c r="K56" s="120">
        <f t="shared" si="9"/>
        <v>0</v>
      </c>
      <c r="L56" s="121">
        <f t="shared" si="9"/>
        <v>0</v>
      </c>
      <c r="M56" s="124">
        <f t="shared" si="9"/>
        <v>5</v>
      </c>
      <c r="N56" s="8">
        <f t="shared" ref="N56:N59" si="10">M56/D56</f>
        <v>5</v>
      </c>
    </row>
    <row r="57" spans="1:14" ht="15.75" x14ac:dyDescent="0.25">
      <c r="A57" s="117" t="s">
        <v>106</v>
      </c>
      <c r="B57" s="8">
        <v>0</v>
      </c>
      <c r="C57" s="28" t="s">
        <v>29</v>
      </c>
      <c r="D57" s="16">
        <f>-6*D59+D49</f>
        <v>8</v>
      </c>
      <c r="E57" s="126">
        <f>-6*E59+E49</f>
        <v>0</v>
      </c>
      <c r="F57" s="126">
        <f>-6*F59+F49</f>
        <v>0</v>
      </c>
      <c r="G57" s="126">
        <f>-6*G59+G49</f>
        <v>0</v>
      </c>
      <c r="H57" s="126">
        <f t="shared" ref="H57:M57" si="11">-6*H59+H49</f>
        <v>1</v>
      </c>
      <c r="I57" s="126">
        <f t="shared" si="11"/>
        <v>0</v>
      </c>
      <c r="J57" s="126">
        <f t="shared" si="11"/>
        <v>6</v>
      </c>
      <c r="K57" s="126">
        <f t="shared" si="11"/>
        <v>0</v>
      </c>
      <c r="L57" s="182">
        <f t="shared" si="11"/>
        <v>-6</v>
      </c>
      <c r="M57" s="20">
        <f t="shared" si="11"/>
        <v>15</v>
      </c>
      <c r="N57" s="8">
        <f t="shared" si="10"/>
        <v>1.875</v>
      </c>
    </row>
    <row r="58" spans="1:14" ht="15.75" x14ac:dyDescent="0.25">
      <c r="B58" s="175" t="s">
        <v>47</v>
      </c>
      <c r="C58" s="28" t="s">
        <v>86</v>
      </c>
      <c r="D58" s="16">
        <f>D50</f>
        <v>1</v>
      </c>
      <c r="E58" s="120">
        <f t="shared" ref="E58:M58" si="12">E50</f>
        <v>0</v>
      </c>
      <c r="F58" s="120">
        <f t="shared" si="12"/>
        <v>0</v>
      </c>
      <c r="G58" s="120">
        <f t="shared" si="12"/>
        <v>0</v>
      </c>
      <c r="H58" s="120">
        <f t="shared" si="12"/>
        <v>0</v>
      </c>
      <c r="I58" s="120">
        <f t="shared" si="12"/>
        <v>-1</v>
      </c>
      <c r="J58" s="120">
        <f t="shared" si="12"/>
        <v>0</v>
      </c>
      <c r="K58" s="120">
        <f t="shared" si="12"/>
        <v>1</v>
      </c>
      <c r="L58" s="121">
        <f t="shared" si="12"/>
        <v>0</v>
      </c>
      <c r="M58" s="124">
        <f t="shared" si="12"/>
        <v>-2</v>
      </c>
      <c r="N58" s="8">
        <f t="shared" si="10"/>
        <v>-2</v>
      </c>
    </row>
    <row r="59" spans="1:14" ht="15.75" x14ac:dyDescent="0.25">
      <c r="A59" s="117"/>
      <c r="B59" s="8">
        <v>3</v>
      </c>
      <c r="C59" s="28" t="s">
        <v>31</v>
      </c>
      <c r="D59" s="16">
        <f>D51</f>
        <v>0</v>
      </c>
      <c r="E59" s="120">
        <f t="shared" ref="E59:M59" si="13">E51</f>
        <v>1</v>
      </c>
      <c r="F59" s="120">
        <f t="shared" si="13"/>
        <v>0</v>
      </c>
      <c r="G59" s="120">
        <f t="shared" si="13"/>
        <v>0</v>
      </c>
      <c r="H59" s="120">
        <f t="shared" si="13"/>
        <v>0</v>
      </c>
      <c r="I59" s="120">
        <f t="shared" si="13"/>
        <v>0</v>
      </c>
      <c r="J59" s="120">
        <f t="shared" si="13"/>
        <v>-1</v>
      </c>
      <c r="K59" s="120">
        <f t="shared" si="13"/>
        <v>0</v>
      </c>
      <c r="L59" s="121">
        <f t="shared" si="13"/>
        <v>1</v>
      </c>
      <c r="M59" s="124">
        <f t="shared" si="13"/>
        <v>1</v>
      </c>
      <c r="N59" s="8" t="e">
        <f t="shared" si="10"/>
        <v>#DIV/0!</v>
      </c>
    </row>
    <row r="60" spans="1:14" ht="15.75" x14ac:dyDescent="0.25">
      <c r="C60" s="28" t="s">
        <v>13</v>
      </c>
      <c r="D60" s="179" t="s">
        <v>47</v>
      </c>
      <c r="E60" s="120">
        <v>3</v>
      </c>
      <c r="F60" s="120">
        <v>0</v>
      </c>
      <c r="G60" s="120">
        <v>0</v>
      </c>
      <c r="H60" s="120">
        <v>0</v>
      </c>
      <c r="I60" s="176" t="s">
        <v>27</v>
      </c>
      <c r="J60" s="176">
        <v>-3</v>
      </c>
      <c r="K60" s="176" t="s">
        <v>47</v>
      </c>
      <c r="L60" s="121">
        <v>3</v>
      </c>
      <c r="M60" s="209" t="s">
        <v>108</v>
      </c>
    </row>
    <row r="61" spans="1:14" ht="15.75" x14ac:dyDescent="0.25">
      <c r="C61" s="28" t="s">
        <v>14</v>
      </c>
      <c r="D61" s="210" t="s">
        <v>105</v>
      </c>
      <c r="E61" s="122">
        <v>0</v>
      </c>
      <c r="F61" s="122">
        <v>0</v>
      </c>
      <c r="G61" s="122">
        <v>0</v>
      </c>
      <c r="H61" s="122">
        <v>0</v>
      </c>
      <c r="I61" s="178" t="s">
        <v>47</v>
      </c>
      <c r="J61" s="122">
        <v>3</v>
      </c>
      <c r="K61" s="122">
        <v>0</v>
      </c>
      <c r="L61" s="181" t="s">
        <v>55</v>
      </c>
    </row>
    <row r="63" spans="1:14" ht="15.75" x14ac:dyDescent="0.25">
      <c r="A63" s="117" t="s">
        <v>93</v>
      </c>
      <c r="B63" s="8">
        <v>0</v>
      </c>
      <c r="C63" s="28" t="s">
        <v>11</v>
      </c>
      <c r="D63" s="183">
        <f>-3*D65+D55</f>
        <v>0</v>
      </c>
      <c r="E63" s="184">
        <f t="shared" ref="E63:M63" si="14">-3*E65+E55</f>
        <v>0</v>
      </c>
      <c r="F63" s="184">
        <f t="shared" si="14"/>
        <v>1</v>
      </c>
      <c r="G63" s="184">
        <f t="shared" si="14"/>
        <v>0</v>
      </c>
      <c r="H63" s="184">
        <f t="shared" si="14"/>
        <v>-0.375</v>
      </c>
      <c r="I63" s="184">
        <f t="shared" si="14"/>
        <v>0</v>
      </c>
      <c r="J63" s="184">
        <f t="shared" si="14"/>
        <v>-0.25</v>
      </c>
      <c r="K63" s="184">
        <f t="shared" si="14"/>
        <v>0</v>
      </c>
      <c r="L63" s="185">
        <f t="shared" si="14"/>
        <v>0.25</v>
      </c>
      <c r="M63" s="189">
        <f t="shared" si="14"/>
        <v>17.375</v>
      </c>
    </row>
    <row r="64" spans="1:14" ht="15.75" x14ac:dyDescent="0.25">
      <c r="A64" s="117" t="s">
        <v>110</v>
      </c>
      <c r="B64" s="8">
        <v>0</v>
      </c>
      <c r="C64" s="28" t="s">
        <v>12</v>
      </c>
      <c r="D64" s="131">
        <f>-D65+D56</f>
        <v>0</v>
      </c>
      <c r="E64" s="33">
        <f t="shared" ref="E64:M64" si="15">-E65+E56</f>
        <v>0</v>
      </c>
      <c r="F64" s="33">
        <f t="shared" si="15"/>
        <v>0</v>
      </c>
      <c r="G64" s="33">
        <f t="shared" si="15"/>
        <v>1</v>
      </c>
      <c r="H64" s="33">
        <f t="shared" si="15"/>
        <v>-0.125</v>
      </c>
      <c r="I64" s="33">
        <f t="shared" si="15"/>
        <v>0</v>
      </c>
      <c r="J64" s="33">
        <f t="shared" si="15"/>
        <v>-0.75</v>
      </c>
      <c r="K64" s="33">
        <f t="shared" si="15"/>
        <v>0</v>
      </c>
      <c r="L64" s="132">
        <f t="shared" si="15"/>
        <v>0.75</v>
      </c>
      <c r="M64" s="133">
        <f t="shared" si="15"/>
        <v>3.125</v>
      </c>
    </row>
    <row r="65" spans="1:13" ht="15.75" x14ac:dyDescent="0.25">
      <c r="A65" s="117" t="s">
        <v>90</v>
      </c>
      <c r="B65" s="8">
        <v>4</v>
      </c>
      <c r="C65" s="28" t="s">
        <v>30</v>
      </c>
      <c r="D65" s="131">
        <f>1/8*D57</f>
        <v>1</v>
      </c>
      <c r="E65" s="33">
        <f t="shared" ref="E65:M65" si="16">1/8*E57</f>
        <v>0</v>
      </c>
      <c r="F65" s="33">
        <f t="shared" si="16"/>
        <v>0</v>
      </c>
      <c r="G65" s="33">
        <f t="shared" si="16"/>
        <v>0</v>
      </c>
      <c r="H65" s="33">
        <f t="shared" si="16"/>
        <v>0.125</v>
      </c>
      <c r="I65" s="33">
        <f t="shared" si="16"/>
        <v>0</v>
      </c>
      <c r="J65" s="33">
        <f t="shared" si="16"/>
        <v>0.75</v>
      </c>
      <c r="K65" s="33">
        <f t="shared" si="16"/>
        <v>0</v>
      </c>
      <c r="L65" s="132">
        <f t="shared" si="16"/>
        <v>-0.75</v>
      </c>
      <c r="M65" s="133">
        <f t="shared" si="16"/>
        <v>1.875</v>
      </c>
    </row>
    <row r="66" spans="1:13" ht="15.75" x14ac:dyDescent="0.25">
      <c r="A66" s="117" t="s">
        <v>109</v>
      </c>
      <c r="B66" s="175" t="s">
        <v>47</v>
      </c>
      <c r="C66" s="28" t="s">
        <v>86</v>
      </c>
      <c r="D66" s="131">
        <f>-D65+D58</f>
        <v>0</v>
      </c>
      <c r="E66" s="33">
        <f t="shared" ref="E66:M66" si="17">-E65+E58</f>
        <v>0</v>
      </c>
      <c r="F66" s="33">
        <f t="shared" si="17"/>
        <v>0</v>
      </c>
      <c r="G66" s="33">
        <f t="shared" si="17"/>
        <v>0</v>
      </c>
      <c r="H66" s="33">
        <f t="shared" si="17"/>
        <v>-0.125</v>
      </c>
      <c r="I66" s="33">
        <f t="shared" si="17"/>
        <v>-1</v>
      </c>
      <c r="J66" s="33">
        <f t="shared" si="17"/>
        <v>-0.75</v>
      </c>
      <c r="K66" s="33">
        <f t="shared" si="17"/>
        <v>1</v>
      </c>
      <c r="L66" s="132">
        <f t="shared" si="17"/>
        <v>0.75</v>
      </c>
      <c r="M66" s="133">
        <f t="shared" si="17"/>
        <v>-3.875</v>
      </c>
    </row>
    <row r="67" spans="1:13" ht="15.75" x14ac:dyDescent="0.25">
      <c r="B67" s="8">
        <v>3</v>
      </c>
      <c r="C67" s="28" t="s">
        <v>31</v>
      </c>
      <c r="D67" s="131">
        <f>D59</f>
        <v>0</v>
      </c>
      <c r="E67" s="33">
        <f t="shared" ref="E67:M67" si="18">E59</f>
        <v>1</v>
      </c>
      <c r="F67" s="33">
        <f t="shared" si="18"/>
        <v>0</v>
      </c>
      <c r="G67" s="33">
        <f t="shared" si="18"/>
        <v>0</v>
      </c>
      <c r="H67" s="33">
        <f t="shared" si="18"/>
        <v>0</v>
      </c>
      <c r="I67" s="33">
        <f t="shared" si="18"/>
        <v>0</v>
      </c>
      <c r="J67" s="33">
        <f t="shared" si="18"/>
        <v>-1</v>
      </c>
      <c r="K67" s="33">
        <f t="shared" si="18"/>
        <v>0</v>
      </c>
      <c r="L67" s="132">
        <f t="shared" si="18"/>
        <v>1</v>
      </c>
      <c r="M67" s="133">
        <f t="shared" si="18"/>
        <v>1</v>
      </c>
    </row>
    <row r="68" spans="1:13" ht="15.75" x14ac:dyDescent="0.25">
      <c r="C68" s="28" t="s">
        <v>13</v>
      </c>
      <c r="D68" s="131">
        <v>4</v>
      </c>
      <c r="E68" s="33">
        <v>3</v>
      </c>
      <c r="F68" s="33">
        <v>0</v>
      </c>
      <c r="G68" s="33">
        <v>0</v>
      </c>
      <c r="H68" s="186" t="s">
        <v>111</v>
      </c>
      <c r="I68" s="186" t="s">
        <v>27</v>
      </c>
      <c r="J68" s="186" t="s">
        <v>112</v>
      </c>
      <c r="K68" s="186" t="s">
        <v>47</v>
      </c>
      <c r="L68" s="187" t="s">
        <v>113</v>
      </c>
      <c r="M68" s="190" t="s">
        <v>114</v>
      </c>
    </row>
    <row r="69" spans="1:13" ht="15.75" x14ac:dyDescent="0.25">
      <c r="C69" s="28" t="s">
        <v>14</v>
      </c>
      <c r="D69" s="134">
        <f>D45-D68</f>
        <v>0</v>
      </c>
      <c r="E69" s="135">
        <f t="shared" ref="E69:G69" si="19">E45-E68</f>
        <v>0</v>
      </c>
      <c r="F69" s="135">
        <f t="shared" si="19"/>
        <v>0</v>
      </c>
      <c r="G69" s="135">
        <f t="shared" si="19"/>
        <v>0</v>
      </c>
      <c r="H69" s="188" t="s">
        <v>115</v>
      </c>
      <c r="I69" s="188" t="s">
        <v>47</v>
      </c>
      <c r="J69" s="188" t="s">
        <v>116</v>
      </c>
      <c r="K69" s="135">
        <v>0</v>
      </c>
      <c r="L69" s="211" t="s">
        <v>117</v>
      </c>
      <c r="M69" s="46"/>
    </row>
    <row r="70" spans="1:13" ht="15.75" x14ac:dyDescent="0.25">
      <c r="C70" s="137"/>
      <c r="D70" s="33"/>
      <c r="E70" s="33"/>
      <c r="F70" s="33"/>
      <c r="G70" s="33"/>
      <c r="H70" s="186"/>
      <c r="I70" s="186"/>
      <c r="J70" s="186"/>
      <c r="K70" s="33"/>
      <c r="L70" s="186"/>
      <c r="M70" s="46"/>
    </row>
    <row r="71" spans="1:13" x14ac:dyDescent="0.2">
      <c r="G71" s="217" t="s">
        <v>104</v>
      </c>
      <c r="H71" s="217"/>
      <c r="I71" s="217"/>
    </row>
    <row r="72" spans="1:13" ht="15.75" x14ac:dyDescent="0.25">
      <c r="D72" s="49" t="s">
        <v>46</v>
      </c>
      <c r="E72" s="48">
        <f>M65</f>
        <v>1.875</v>
      </c>
      <c r="G72" s="117" t="s">
        <v>78</v>
      </c>
      <c r="I72" s="46">
        <f>3*E72+2*E73+E74</f>
        <v>25</v>
      </c>
    </row>
    <row r="73" spans="1:13" ht="15.75" x14ac:dyDescent="0.25">
      <c r="D73" s="49" t="s">
        <v>45</v>
      </c>
      <c r="E73" s="48">
        <f>M67</f>
        <v>1</v>
      </c>
      <c r="G73" s="6" t="s">
        <v>79</v>
      </c>
      <c r="I73" s="46">
        <f>E72+E75</f>
        <v>5</v>
      </c>
    </row>
    <row r="74" spans="1:13" ht="15.75" x14ac:dyDescent="0.25">
      <c r="D74" s="49" t="s">
        <v>20</v>
      </c>
      <c r="E74" s="48">
        <f>M63</f>
        <v>17.375</v>
      </c>
      <c r="G74" s="6" t="s">
        <v>80</v>
      </c>
      <c r="I74" s="46">
        <f>8*E72+6*E73+E76</f>
        <v>21</v>
      </c>
    </row>
    <row r="75" spans="1:13" ht="15.75" x14ac:dyDescent="0.25">
      <c r="D75" s="49" t="s">
        <v>21</v>
      </c>
      <c r="E75" s="48">
        <f>M64</f>
        <v>3.125</v>
      </c>
      <c r="G75" s="117" t="s">
        <v>81</v>
      </c>
      <c r="I75" s="46">
        <f>E72-E77+E79</f>
        <v>-2</v>
      </c>
    </row>
    <row r="76" spans="1:13" ht="15.75" x14ac:dyDescent="0.25">
      <c r="D76" s="49" t="s">
        <v>44</v>
      </c>
      <c r="E76" s="49">
        <v>0</v>
      </c>
      <c r="G76" s="6" t="s">
        <v>82</v>
      </c>
      <c r="I76" s="46">
        <f>E73-E78+E80</f>
        <v>1</v>
      </c>
    </row>
    <row r="77" spans="1:13" ht="15.75" x14ac:dyDescent="0.25">
      <c r="D77" s="49" t="s">
        <v>100</v>
      </c>
      <c r="E77" s="49">
        <v>0</v>
      </c>
    </row>
    <row r="78" spans="1:13" ht="15.75" x14ac:dyDescent="0.25">
      <c r="D78" s="49" t="s">
        <v>101</v>
      </c>
      <c r="E78" s="49">
        <v>0</v>
      </c>
    </row>
    <row r="79" spans="1:13" ht="15.75" x14ac:dyDescent="0.25">
      <c r="D79" s="49" t="s">
        <v>102</v>
      </c>
      <c r="E79" s="48">
        <f>M66</f>
        <v>-3.875</v>
      </c>
    </row>
    <row r="80" spans="1:13" ht="15.75" x14ac:dyDescent="0.25">
      <c r="D80" s="49" t="s">
        <v>103</v>
      </c>
      <c r="E80" s="49">
        <v>0</v>
      </c>
    </row>
    <row r="81" spans="4:5" ht="15.75" x14ac:dyDescent="0.25">
      <c r="D81" s="49" t="s">
        <v>22</v>
      </c>
      <c r="E81" s="48" t="str">
        <f>M68</f>
        <v>+21/2-17/8M</v>
      </c>
    </row>
  </sheetData>
  <mergeCells count="2">
    <mergeCell ref="G32:I32"/>
    <mergeCell ref="G71:I71"/>
  </mergeCells>
  <pageMargins left="0.7" right="0.7" top="0.75" bottom="0.75" header="0.3" footer="0.3"/>
  <pageSetup scale="45" fitToWidth="0" fitToHeight="0" orientation="portrait" r:id="rId1"/>
  <headerFooter>
    <oddHeader xml:space="preserve">&amp;CRojas Alvarado Luis Enrique
González Ordoñez Daniel
Mondragón Zarate Jesús Alejandro
</oddHeader>
    <oddFooter>&amp;CMétodos Cuantitativos Para La Toma De Decisiones - 3CM17
Profesor: Ariel López Rojas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Ejercicio1</vt:lpstr>
      <vt:lpstr>Ejercicio2</vt:lpstr>
      <vt:lpstr>Ejercicio3</vt:lpstr>
      <vt:lpstr>Ejercicio4</vt:lpstr>
      <vt:lpstr>Ejercicio5</vt:lpstr>
      <vt:lpstr>Ejercicio1!Área_de_impresión</vt:lpstr>
      <vt:lpstr>Ejercicio2!Área_de_impresión</vt:lpstr>
      <vt:lpstr>Ejercicio3!Área_de_impresión</vt:lpstr>
      <vt:lpstr>Ejercicio4!Área_de_impresión</vt:lpstr>
      <vt:lpstr>Ejercicio5!Área_de_impresión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cp:lastPrinted>2021-03-10T15:30:02Z</cp:lastPrinted>
  <dcterms:created xsi:type="dcterms:W3CDTF">2021-03-09T16:58:28Z</dcterms:created>
  <dcterms:modified xsi:type="dcterms:W3CDTF">2021-03-10T15:31:25Z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aa46ded2-40eb-4419-94e4-e9ffc02b44ad</vt:lpwstr>
  </property>
</Properties>
</file>