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Ejercicios\9.MasEjerciciosPPL\"/>
    </mc:Choice>
  </mc:AlternateContent>
  <xr:revisionPtr revIDLastSave="0" documentId="13_ncr:1_{1E5682B8-1268-4132-973F-720AE6ED912D}" xr6:coauthVersionLast="46" xr6:coauthVersionMax="46" xr10:uidLastSave="{00000000-0000-0000-0000-000000000000}"/>
  <bookViews>
    <workbookView xWindow="-120" yWindow="-120" windowWidth="29040" windowHeight="16440" xr2:uid="{E0B71826-5B2B-4900-8E8C-E77B726B0866}"/>
  </bookViews>
  <sheets>
    <sheet name="Ejercicio1" sheetId="4" r:id="rId1"/>
    <sheet name="Ejercicio2" sheetId="3" r:id="rId2"/>
    <sheet name="Ejercicio3" sheetId="2" r:id="rId3"/>
    <sheet name="Ejercicio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3" l="1"/>
  <c r="H34" i="3"/>
  <c r="H33" i="3"/>
  <c r="D38" i="3"/>
  <c r="D36" i="3"/>
  <c r="D34" i="3"/>
  <c r="D33" i="3"/>
  <c r="E31" i="3"/>
  <c r="F31" i="3"/>
  <c r="G31" i="3"/>
  <c r="H31" i="3"/>
  <c r="D31" i="3"/>
  <c r="E30" i="3"/>
  <c r="F30" i="3"/>
  <c r="G30" i="3"/>
  <c r="H30" i="3"/>
  <c r="I30" i="3"/>
  <c r="D30" i="3"/>
  <c r="E28" i="3"/>
  <c r="F28" i="3"/>
  <c r="G28" i="3"/>
  <c r="H28" i="3"/>
  <c r="I28" i="3"/>
  <c r="D28" i="3"/>
  <c r="E29" i="3"/>
  <c r="F29" i="3"/>
  <c r="G29" i="3"/>
  <c r="H29" i="3"/>
  <c r="I29" i="3"/>
  <c r="D29" i="3"/>
  <c r="E27" i="3"/>
  <c r="F27" i="3"/>
  <c r="G27" i="3"/>
  <c r="H27" i="3"/>
  <c r="I27" i="3"/>
  <c r="D27" i="3"/>
  <c r="J22" i="3"/>
  <c r="J23" i="3"/>
  <c r="J21" i="3"/>
  <c r="E25" i="3"/>
  <c r="F25" i="3"/>
  <c r="G25" i="3"/>
  <c r="H25" i="3"/>
  <c r="D25" i="3"/>
  <c r="E24" i="3"/>
  <c r="F24" i="3"/>
  <c r="G24" i="3"/>
  <c r="H24" i="3"/>
  <c r="I24" i="3"/>
  <c r="D24" i="3"/>
  <c r="E21" i="3"/>
  <c r="F21" i="3"/>
  <c r="G21" i="3"/>
  <c r="H21" i="3"/>
  <c r="I21" i="3"/>
  <c r="D21" i="3"/>
  <c r="E22" i="3"/>
  <c r="F22" i="3"/>
  <c r="G22" i="3"/>
  <c r="H22" i="3"/>
  <c r="I22" i="3"/>
  <c r="D22" i="3"/>
  <c r="E23" i="3"/>
  <c r="F23" i="3"/>
  <c r="G23" i="3"/>
  <c r="H23" i="3"/>
  <c r="I23" i="3"/>
  <c r="D23" i="3"/>
  <c r="J16" i="3"/>
  <c r="J17" i="3"/>
  <c r="J15" i="3"/>
  <c r="E19" i="3"/>
  <c r="F19" i="3"/>
  <c r="G19" i="3"/>
  <c r="H19" i="3"/>
  <c r="D19" i="3"/>
  <c r="H48" i="2"/>
  <c r="H47" i="2"/>
  <c r="H46" i="2"/>
  <c r="E54" i="2"/>
  <c r="E48" i="2"/>
  <c r="E47" i="2"/>
  <c r="E46" i="2"/>
  <c r="E44" i="2"/>
  <c r="F44" i="2"/>
  <c r="G44" i="2"/>
  <c r="H44" i="2"/>
  <c r="D44" i="2"/>
  <c r="E43" i="2"/>
  <c r="F43" i="2"/>
  <c r="G43" i="2"/>
  <c r="H43" i="2"/>
  <c r="I43" i="2"/>
  <c r="J43" i="2"/>
  <c r="K43" i="2"/>
  <c r="L43" i="2"/>
  <c r="D43" i="2"/>
  <c r="E42" i="2"/>
  <c r="F42" i="2"/>
  <c r="G42" i="2"/>
  <c r="H42" i="2"/>
  <c r="I42" i="2"/>
  <c r="J42" i="2"/>
  <c r="K42" i="2"/>
  <c r="L42" i="2"/>
  <c r="D42" i="2"/>
  <c r="E40" i="2"/>
  <c r="F40" i="2"/>
  <c r="G40" i="2"/>
  <c r="H40" i="2"/>
  <c r="I40" i="2"/>
  <c r="J40" i="2"/>
  <c r="K40" i="2"/>
  <c r="L40" i="2"/>
  <c r="D40" i="2"/>
  <c r="E41" i="2"/>
  <c r="F41" i="2"/>
  <c r="G41" i="2"/>
  <c r="H41" i="2"/>
  <c r="I41" i="2"/>
  <c r="J41" i="2"/>
  <c r="K41" i="2"/>
  <c r="L41" i="2"/>
  <c r="D41" i="2"/>
  <c r="M35" i="2"/>
  <c r="M36" i="2"/>
  <c r="M34" i="2"/>
  <c r="E38" i="2"/>
  <c r="F38" i="2"/>
  <c r="G38" i="2"/>
  <c r="H38" i="2"/>
  <c r="D38" i="2"/>
  <c r="E37" i="2"/>
  <c r="F37" i="2"/>
  <c r="G37" i="2"/>
  <c r="H37" i="2"/>
  <c r="I37" i="2"/>
  <c r="J37" i="2"/>
  <c r="K37" i="2"/>
  <c r="L37" i="2"/>
  <c r="D37" i="2"/>
  <c r="E36" i="2"/>
  <c r="F36" i="2"/>
  <c r="G36" i="2"/>
  <c r="H36" i="2"/>
  <c r="I36" i="2"/>
  <c r="J36" i="2"/>
  <c r="K36" i="2"/>
  <c r="L36" i="2"/>
  <c r="D36" i="2"/>
  <c r="E34" i="2"/>
  <c r="F34" i="2"/>
  <c r="G34" i="2"/>
  <c r="H34" i="2"/>
  <c r="I34" i="2"/>
  <c r="J34" i="2"/>
  <c r="K34" i="2"/>
  <c r="L34" i="2"/>
  <c r="D34" i="2"/>
  <c r="E35" i="2"/>
  <c r="F35" i="2"/>
  <c r="G35" i="2"/>
  <c r="H35" i="2"/>
  <c r="I35" i="2"/>
  <c r="J35" i="2"/>
  <c r="K35" i="2"/>
  <c r="L35" i="2"/>
  <c r="D35" i="2"/>
  <c r="M29" i="2"/>
  <c r="M30" i="2"/>
  <c r="M28" i="2"/>
  <c r="E28" i="2"/>
  <c r="F28" i="2"/>
  <c r="G28" i="2"/>
  <c r="H28" i="2"/>
  <c r="I28" i="2"/>
  <c r="J28" i="2"/>
  <c r="K28" i="2"/>
  <c r="L28" i="2"/>
  <c r="D28" i="2"/>
  <c r="E29" i="2"/>
  <c r="F29" i="2"/>
  <c r="G29" i="2"/>
  <c r="H29" i="2"/>
  <c r="I29" i="2"/>
  <c r="J29" i="2"/>
  <c r="K29" i="2"/>
  <c r="L29" i="2"/>
  <c r="D29" i="2"/>
  <c r="E30" i="2"/>
  <c r="F30" i="2"/>
  <c r="G30" i="2"/>
  <c r="H30" i="2"/>
  <c r="I30" i="2"/>
  <c r="J30" i="2"/>
  <c r="K30" i="2"/>
  <c r="L30" i="2"/>
  <c r="D30" i="2"/>
  <c r="M23" i="2"/>
  <c r="M24" i="2"/>
  <c r="M22" i="2"/>
  <c r="E24" i="2"/>
  <c r="F24" i="2"/>
  <c r="G24" i="2"/>
  <c r="H24" i="2"/>
  <c r="I24" i="2"/>
  <c r="J24" i="2"/>
  <c r="K24" i="2"/>
  <c r="L24" i="2"/>
  <c r="D24" i="2"/>
  <c r="E23" i="2"/>
  <c r="F23" i="2"/>
  <c r="G23" i="2"/>
  <c r="H23" i="2"/>
  <c r="I23" i="2"/>
  <c r="J23" i="2"/>
  <c r="K23" i="2"/>
  <c r="L23" i="2"/>
  <c r="D23" i="2"/>
  <c r="E22" i="2"/>
  <c r="F22" i="2"/>
  <c r="G22" i="2"/>
  <c r="H22" i="2"/>
  <c r="I22" i="2"/>
  <c r="J22" i="2"/>
  <c r="K22" i="2"/>
  <c r="L22" i="2"/>
  <c r="D22" i="2"/>
  <c r="M17" i="2"/>
  <c r="M18" i="2"/>
  <c r="M16" i="2"/>
  <c r="E24" i="1"/>
  <c r="E25" i="1" s="1"/>
  <c r="F24" i="1"/>
  <c r="F25" i="1" s="1"/>
  <c r="E21" i="1"/>
  <c r="E27" i="1" s="1"/>
  <c r="F21" i="1"/>
  <c r="F27" i="1" s="1"/>
  <c r="H21" i="1"/>
  <c r="H27" i="1" s="1"/>
  <c r="E22" i="1"/>
  <c r="F22" i="1"/>
  <c r="G22" i="1"/>
  <c r="H22" i="1"/>
  <c r="E23" i="1"/>
  <c r="F23" i="1"/>
  <c r="G23" i="1"/>
  <c r="G21" i="1" s="1"/>
  <c r="G27" i="1" s="1"/>
  <c r="H23" i="1"/>
  <c r="H24" i="1" s="1"/>
  <c r="H25" i="1" s="1"/>
  <c r="I23" i="1"/>
  <c r="I22" i="1" s="1"/>
  <c r="D23" i="1"/>
  <c r="D22" i="1" s="1"/>
  <c r="J16" i="1"/>
  <c r="J17" i="1"/>
  <c r="J15" i="1"/>
  <c r="E19" i="1"/>
  <c r="F19" i="1"/>
  <c r="G19" i="1"/>
  <c r="H19" i="1"/>
  <c r="D19" i="1"/>
  <c r="H28" i="1" l="1"/>
  <c r="H34" i="1" s="1"/>
  <c r="H29" i="1"/>
  <c r="H30" i="1" s="1"/>
  <c r="H31" i="1" s="1"/>
  <c r="G29" i="1"/>
  <c r="G30" i="1"/>
  <c r="G31" i="1" s="1"/>
  <c r="G28" i="1"/>
  <c r="G34" i="1" s="1"/>
  <c r="F29" i="1"/>
  <c r="F30" i="1" s="1"/>
  <c r="F31" i="1" s="1"/>
  <c r="F28" i="1"/>
  <c r="F34" i="1" s="1"/>
  <c r="J22" i="1"/>
  <c r="E28" i="1"/>
  <c r="E34" i="1" s="1"/>
  <c r="E29" i="1"/>
  <c r="E30" i="1" s="1"/>
  <c r="E31" i="1" s="1"/>
  <c r="I24" i="1"/>
  <c r="D21" i="1"/>
  <c r="D27" i="1" s="1"/>
  <c r="D24" i="1"/>
  <c r="D25" i="1" s="1"/>
  <c r="I21" i="1"/>
  <c r="G24" i="1"/>
  <c r="G25" i="1" s="1"/>
  <c r="J23" i="1"/>
  <c r="J21" i="1" l="1"/>
  <c r="I27" i="1"/>
  <c r="H33" i="1"/>
  <c r="H35" i="1"/>
  <c r="F35" i="1"/>
  <c r="F33" i="1"/>
  <c r="F36" i="1" s="1"/>
  <c r="F37" i="1" s="1"/>
  <c r="G35" i="1"/>
  <c r="G33" i="1"/>
  <c r="G36" i="1" s="1"/>
  <c r="G37" i="1" s="1"/>
  <c r="E33" i="1"/>
  <c r="E35" i="1"/>
  <c r="D28" i="1"/>
  <c r="D34" i="1" s="1"/>
  <c r="D29" i="1"/>
  <c r="D30" i="1" s="1"/>
  <c r="D31" i="1" s="1"/>
  <c r="I28" i="1" l="1"/>
  <c r="J27" i="1"/>
  <c r="I29" i="1"/>
  <c r="J29" i="1" s="1"/>
  <c r="E36" i="1"/>
  <c r="E37" i="1" s="1"/>
  <c r="D33" i="1"/>
  <c r="D35" i="1"/>
  <c r="H36" i="1"/>
  <c r="H37" i="1" s="1"/>
  <c r="J28" i="1" l="1"/>
  <c r="I34" i="1"/>
  <c r="D36" i="1"/>
  <c r="D37" i="1" s="1"/>
  <c r="I30" i="1"/>
  <c r="I33" i="1" l="1"/>
  <c r="I35" i="1"/>
  <c r="E40" i="1" s="1"/>
  <c r="E43" i="1"/>
  <c r="E39" i="1" l="1"/>
  <c r="I36" i="1"/>
  <c r="E44" i="1" s="1"/>
  <c r="I39" i="1" l="1"/>
  <c r="I40" i="1"/>
  <c r="I41" i="1"/>
</calcChain>
</file>

<file path=xl/sharedStrings.xml><?xml version="1.0" encoding="utf-8"?>
<sst xmlns="http://schemas.openxmlformats.org/spreadsheetml/2006/main" count="259" uniqueCount="131">
  <si>
    <t>M</t>
  </si>
  <si>
    <t>L</t>
  </si>
  <si>
    <t>E</t>
  </si>
  <si>
    <t>T</t>
  </si>
  <si>
    <t>P</t>
  </si>
  <si>
    <t>Z=9000L+10000E</t>
  </si>
  <si>
    <t>s.a</t>
  </si>
  <si>
    <t>7L+10E&lt;=700</t>
  </si>
  <si>
    <t>10L+8E&lt;=800</t>
  </si>
  <si>
    <t>6L+15E&lt;=900</t>
  </si>
  <si>
    <t>L,E&gt;=0</t>
  </si>
  <si>
    <t>7L+10E+h1=700</t>
  </si>
  <si>
    <t>10L+8E+h2=800</t>
  </si>
  <si>
    <t>6L+15E+h3=900</t>
  </si>
  <si>
    <t>Z=9000L+10000E+0h1+0h+0h2+0h3</t>
  </si>
  <si>
    <t>Cj</t>
  </si>
  <si>
    <t>h1</t>
  </si>
  <si>
    <t>h2</t>
  </si>
  <si>
    <t>h3</t>
  </si>
  <si>
    <t>Zj</t>
  </si>
  <si>
    <t>Cj-Zj</t>
  </si>
  <si>
    <t>1/15*h3</t>
  </si>
  <si>
    <t>-8*h3+h2</t>
  </si>
  <si>
    <t>-10*h3+h1</t>
  </si>
  <si>
    <t>1/3*H1</t>
  </si>
  <si>
    <t>-34/5*L+H2</t>
  </si>
  <si>
    <t>-2/5*L+E</t>
  </si>
  <si>
    <t>45/44*h2</t>
  </si>
  <si>
    <t>2/9*h3+L</t>
  </si>
  <si>
    <t>-7/45*h3+E</t>
  </si>
  <si>
    <t>Se deben fabricar 54 libreros y 31 escritorios mensualmente.</t>
  </si>
  <si>
    <t>A</t>
  </si>
  <si>
    <t>B</t>
  </si>
  <si>
    <t>&gt;=16</t>
  </si>
  <si>
    <t>&gt;=5</t>
  </si>
  <si>
    <t>&gt;=20</t>
  </si>
  <si>
    <t>Z=200A+300B</t>
  </si>
  <si>
    <t>N</t>
  </si>
  <si>
    <t>8A+2B&gt;=16</t>
  </si>
  <si>
    <t>A+B&gt;=5</t>
  </si>
  <si>
    <t>2A+7B&gt;=20</t>
  </si>
  <si>
    <t>A+B-h2+A2=5</t>
  </si>
  <si>
    <t>2A+7B-h3+A3=20</t>
  </si>
  <si>
    <t>8A+2B-h1+A1=16</t>
  </si>
  <si>
    <t>Z=200A+300B-0h1-0h2-0h3+A1+A2+A3</t>
  </si>
  <si>
    <t>min</t>
  </si>
  <si>
    <t>+M</t>
  </si>
  <si>
    <t>A1</t>
  </si>
  <si>
    <t>A2</t>
  </si>
  <si>
    <t>A3</t>
  </si>
  <si>
    <t>11M</t>
  </si>
  <si>
    <t>10M</t>
  </si>
  <si>
    <t>-M</t>
  </si>
  <si>
    <t>200-11M</t>
  </si>
  <si>
    <t>200-10M</t>
  </si>
  <si>
    <t>41M</t>
  </si>
  <si>
    <t>1/8*A1</t>
  </si>
  <si>
    <t>-1*A+A2</t>
  </si>
  <si>
    <t>-2A+A3</t>
  </si>
  <si>
    <t>50+25/4M</t>
  </si>
  <si>
    <t>-25+3/8M</t>
  </si>
  <si>
    <t>25-3/8M</t>
  </si>
  <si>
    <t>400+19M</t>
  </si>
  <si>
    <t>-25+11/8M</t>
  </si>
  <si>
    <t>250-25/4M</t>
  </si>
  <si>
    <t>2/13*A3</t>
  </si>
  <si>
    <t>-3/4*B+A2</t>
  </si>
  <si>
    <t>-1/4*B+A</t>
  </si>
  <si>
    <t>-200/13+5/52M</t>
  </si>
  <si>
    <t>500/13+3/26M</t>
  </si>
  <si>
    <t>200/13-5/52M</t>
  </si>
  <si>
    <t>13200/13+15/13M</t>
  </si>
  <si>
    <t>-500/13-3/26M</t>
  </si>
  <si>
    <t>500/13-3/26M</t>
  </si>
  <si>
    <t>-200/13+57/52M</t>
  </si>
  <si>
    <t>-500/13+29/26M</t>
  </si>
  <si>
    <t>26/3*A2</t>
  </si>
  <si>
    <t>-1/26*h3+A</t>
  </si>
  <si>
    <t>2/13*h3+B</t>
  </si>
  <si>
    <t>M-50/3</t>
  </si>
  <si>
    <t>M+1000/3</t>
  </si>
  <si>
    <t>6/5*h3</t>
  </si>
  <si>
    <t>1/6*h1+A</t>
  </si>
  <si>
    <t>-1/6*h1+B</t>
  </si>
  <si>
    <t>+M-160</t>
  </si>
  <si>
    <t>+M-20</t>
  </si>
  <si>
    <t>A=</t>
  </si>
  <si>
    <t>B=</t>
  </si>
  <si>
    <t>h1=</t>
  </si>
  <si>
    <t>h2=</t>
  </si>
  <si>
    <t>h3=</t>
  </si>
  <si>
    <t>A1=</t>
  </si>
  <si>
    <t>A2=</t>
  </si>
  <si>
    <t>A3=</t>
  </si>
  <si>
    <t>Zj=</t>
  </si>
  <si>
    <t>El hipermercado debe comprar 3 contenedores al mayorista A y 2 contenedores al mayorista B para que sea el menor costo posible</t>
  </si>
  <si>
    <t>Z=5A+7B</t>
  </si>
  <si>
    <t>A+B&lt;=15000</t>
  </si>
  <si>
    <t>A&lt;=12000</t>
  </si>
  <si>
    <t>B&lt;=10000</t>
  </si>
  <si>
    <t>A+B+h1=15000</t>
  </si>
  <si>
    <t>A+h2=12000</t>
  </si>
  <si>
    <t>B+h3=10000</t>
  </si>
  <si>
    <t>A,B&gt;=0</t>
  </si>
  <si>
    <t>Z=5A+7B+0h1+0h2</t>
  </si>
  <si>
    <t>Maximizar</t>
  </si>
  <si>
    <t>-1*B+h1</t>
  </si>
  <si>
    <t>-1*A+h2</t>
  </si>
  <si>
    <t>precio</t>
  </si>
  <si>
    <t>hrs</t>
  </si>
  <si>
    <t>Min Z = 120a + 200b</t>
  </si>
  <si>
    <t>a</t>
  </si>
  <si>
    <t>b</t>
  </si>
  <si>
    <t>&lt;=3000</t>
  </si>
  <si>
    <t xml:space="preserve"> a = cursos de administracion</t>
  </si>
  <si>
    <t>a&gt;=23</t>
  </si>
  <si>
    <t>b= cursos ajenos a administracion</t>
  </si>
  <si>
    <t>b&gt;=20</t>
  </si>
  <si>
    <t>a+b=65</t>
  </si>
  <si>
    <t>a+b&gt;=65</t>
  </si>
  <si>
    <t>60a+24b &lt;= 3000</t>
  </si>
  <si>
    <t>a+b&lt;=65</t>
  </si>
  <si>
    <t>60a+24b+h5=3000</t>
  </si>
  <si>
    <t>ca&gt;=23</t>
  </si>
  <si>
    <t>cja&gt;=20</t>
  </si>
  <si>
    <t>ca+cja&lt;=65</t>
  </si>
  <si>
    <t>Z=60ca+120+cja24+200</t>
  </si>
  <si>
    <t>a-h1+A=23</t>
  </si>
  <si>
    <t>b-h2+A2=20</t>
  </si>
  <si>
    <t>a+b+h3=65</t>
  </si>
  <si>
    <t>a+b-h4+A4=65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</si>
</sst>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0" xfId="0" quotePrefix="1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/>
    </xf>
    <xf numFmtId="164" fontId="3" fillId="0" borderId="8" xfId="0" quotePrefix="1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0" borderId="9" xfId="0" quotePrefix="1" applyNumberFormat="1" applyFont="1" applyBorder="1" applyAlignment="1">
      <alignment horizontal="center" vertical="center"/>
    </xf>
    <xf numFmtId="164" fontId="3" fillId="0" borderId="12" xfId="0" quotePrefix="1" applyNumberFormat="1" applyFont="1" applyBorder="1" applyAlignment="1">
      <alignment horizontal="center" vertical="center"/>
    </xf>
    <xf numFmtId="164" fontId="3" fillId="3" borderId="0" xfId="0" quotePrefix="1" applyNumberFormat="1" applyFont="1" applyFill="1" applyBorder="1" applyAlignment="1">
      <alignment horizontal="center" vertical="center"/>
    </xf>
    <xf numFmtId="164" fontId="3" fillId="3" borderId="8" xfId="0" quotePrefix="1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0" fillId="0" borderId="0" xfId="0" applyFill="1"/>
    <xf numFmtId="0" fontId="2" fillId="0" borderId="0" xfId="0" quotePrefix="1" applyFont="1" applyFill="1"/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0</xdr:rowOff>
    </xdr:from>
    <xdr:to>
      <xdr:col>6</xdr:col>
      <xdr:colOff>166213</xdr:colOff>
      <xdr:row>11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12FA13-5178-4284-B030-DC05B7ED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90500"/>
          <a:ext cx="5100163" cy="2004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420328</xdr:colOff>
      <xdr:row>9</xdr:row>
      <xdr:rowOff>57397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2FECAA-6840-42FA-88EB-4BA92BB14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02328" cy="17718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810855</xdr:colOff>
      <xdr:row>12</xdr:row>
      <xdr:rowOff>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AFD322-69F8-40A1-AAB2-87848E8F6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11855" cy="22958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9</xdr:col>
      <xdr:colOff>67903</xdr:colOff>
      <xdr:row>10</xdr:row>
      <xdr:rowOff>38371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CD8A52-4B52-471E-8B18-D4B9828E3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802328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07A-A4ED-4DDC-9B29-4808269A3956}">
  <dimension ref="A2:K77"/>
  <sheetViews>
    <sheetView tabSelected="1" workbookViewId="0">
      <selection activeCell="H63" sqref="H63"/>
    </sheetView>
  </sheetViews>
  <sheetFormatPr baseColWidth="10" defaultRowHeight="15" x14ac:dyDescent="0.25"/>
  <cols>
    <col min="1" max="4" width="11.42578125" style="109"/>
    <col min="5" max="5" width="15" style="109" bestFit="1" customWidth="1"/>
    <col min="6" max="6" width="18" style="109" bestFit="1" customWidth="1"/>
    <col min="7" max="7" width="11.42578125" style="109"/>
    <col min="8" max="8" width="12" style="109" bestFit="1" customWidth="1"/>
    <col min="9" max="10" width="11.42578125" style="109"/>
    <col min="11" max="11" width="12.28515625" style="109" bestFit="1" customWidth="1"/>
    <col min="12" max="16384" width="11.42578125" style="109"/>
  </cols>
  <sheetData>
    <row r="2" spans="2:9" x14ac:dyDescent="0.25">
      <c r="I2" s="109" t="s">
        <v>123</v>
      </c>
    </row>
    <row r="3" spans="2:9" x14ac:dyDescent="0.25">
      <c r="I3" s="109" t="s">
        <v>124</v>
      </c>
    </row>
    <row r="4" spans="2:9" x14ac:dyDescent="0.25">
      <c r="I4" s="109" t="s">
        <v>125</v>
      </c>
    </row>
    <row r="6" spans="2:9" x14ac:dyDescent="0.25">
      <c r="H6" s="109" t="s">
        <v>126</v>
      </c>
    </row>
    <row r="13" spans="2:9" x14ac:dyDescent="0.25">
      <c r="C13" s="109" t="s">
        <v>108</v>
      </c>
      <c r="D13" s="109" t="s">
        <v>109</v>
      </c>
      <c r="F13" s="110" t="s">
        <v>110</v>
      </c>
    </row>
    <row r="14" spans="2:9" x14ac:dyDescent="0.25">
      <c r="B14" s="109" t="s">
        <v>111</v>
      </c>
      <c r="C14" s="109">
        <v>60</v>
      </c>
      <c r="D14" s="109">
        <v>120</v>
      </c>
    </row>
    <row r="15" spans="2:9" x14ac:dyDescent="0.25">
      <c r="B15" s="109" t="s">
        <v>112</v>
      </c>
      <c r="C15" s="109">
        <v>24</v>
      </c>
      <c r="D15" s="109">
        <v>200</v>
      </c>
    </row>
    <row r="16" spans="2:9" x14ac:dyDescent="0.25">
      <c r="C16" s="109" t="s">
        <v>113</v>
      </c>
    </row>
    <row r="20" spans="2:10" x14ac:dyDescent="0.25">
      <c r="B20" s="111" t="s">
        <v>114</v>
      </c>
      <c r="E20" s="111" t="s">
        <v>115</v>
      </c>
      <c r="G20" s="109" t="s">
        <v>127</v>
      </c>
      <c r="H20" s="111"/>
      <c r="I20" s="111"/>
    </row>
    <row r="21" spans="2:10" x14ac:dyDescent="0.25">
      <c r="B21" s="111" t="s">
        <v>116</v>
      </c>
      <c r="E21" s="111" t="s">
        <v>117</v>
      </c>
      <c r="G21" s="109" t="s">
        <v>128</v>
      </c>
      <c r="H21" s="111"/>
      <c r="I21" s="111"/>
    </row>
    <row r="22" spans="2:10" x14ac:dyDescent="0.25">
      <c r="E22" s="109" t="s">
        <v>118</v>
      </c>
      <c r="F22" s="109" t="s">
        <v>121</v>
      </c>
      <c r="G22" s="109" t="s">
        <v>129</v>
      </c>
      <c r="I22" s="111"/>
    </row>
    <row r="23" spans="2:10" x14ac:dyDescent="0.25">
      <c r="F23" s="109" t="s">
        <v>119</v>
      </c>
      <c r="G23" s="109" t="s">
        <v>130</v>
      </c>
      <c r="I23" s="111"/>
    </row>
    <row r="24" spans="2:10" x14ac:dyDescent="0.25">
      <c r="E24" s="109" t="s">
        <v>120</v>
      </c>
      <c r="G24" s="109" t="s">
        <v>122</v>
      </c>
      <c r="I24" s="111"/>
    </row>
    <row r="28" spans="2:10" x14ac:dyDescent="0.25">
      <c r="C28" s="112"/>
      <c r="D28" s="112"/>
      <c r="E28" s="112"/>
      <c r="F28" s="112"/>
      <c r="G28" s="112"/>
      <c r="H28" s="112"/>
      <c r="I28" s="112"/>
      <c r="J28" s="112"/>
    </row>
    <row r="29" spans="2:10" x14ac:dyDescent="0.25">
      <c r="C29" s="112"/>
      <c r="D29" s="112"/>
      <c r="E29" s="112"/>
      <c r="F29" s="112"/>
      <c r="G29" s="112"/>
      <c r="H29" s="112"/>
      <c r="I29" s="112"/>
      <c r="J29" s="112"/>
    </row>
    <row r="30" spans="2:10" x14ac:dyDescent="0.25">
      <c r="B30" s="113"/>
    </row>
    <row r="31" spans="2:10" x14ac:dyDescent="0.25">
      <c r="B31" s="113"/>
    </row>
    <row r="32" spans="2:10" x14ac:dyDescent="0.25">
      <c r="B32" s="113"/>
    </row>
    <row r="33" spans="1:2" x14ac:dyDescent="0.25">
      <c r="B33" s="113"/>
    </row>
    <row r="34" spans="1:2" x14ac:dyDescent="0.25">
      <c r="B34" s="113"/>
    </row>
    <row r="40" spans="1:2" x14ac:dyDescent="0.25">
      <c r="A40" s="111"/>
      <c r="B40" s="113"/>
    </row>
    <row r="41" spans="1:2" x14ac:dyDescent="0.25">
      <c r="B41" s="113"/>
    </row>
    <row r="42" spans="1:2" x14ac:dyDescent="0.25">
      <c r="B42" s="113"/>
    </row>
    <row r="43" spans="1:2" x14ac:dyDescent="0.25">
      <c r="A43" s="111"/>
      <c r="B43" s="113"/>
    </row>
    <row r="44" spans="1:2" x14ac:dyDescent="0.25">
      <c r="A44" s="111"/>
      <c r="B44" s="113"/>
    </row>
    <row r="50" spans="1:11" x14ac:dyDescent="0.25">
      <c r="A50" s="111"/>
      <c r="B50" s="113"/>
      <c r="D50" s="114"/>
      <c r="E50" s="114"/>
      <c r="F50" s="114"/>
      <c r="G50" s="114"/>
      <c r="H50" s="114"/>
      <c r="I50" s="114"/>
      <c r="J50" s="114"/>
      <c r="K50" s="114"/>
    </row>
    <row r="51" spans="1:11" x14ac:dyDescent="0.25">
      <c r="B51" s="113"/>
      <c r="D51" s="114"/>
      <c r="E51" s="114"/>
      <c r="F51" s="114"/>
      <c r="G51" s="114"/>
      <c r="H51" s="114"/>
      <c r="I51" s="114"/>
      <c r="J51" s="114"/>
      <c r="K51" s="114"/>
    </row>
    <row r="52" spans="1:11" x14ac:dyDescent="0.25">
      <c r="A52" s="111"/>
      <c r="B52" s="113"/>
      <c r="D52" s="114"/>
      <c r="E52" s="114"/>
      <c r="F52" s="114"/>
      <c r="G52" s="114"/>
      <c r="H52" s="114"/>
      <c r="I52" s="114"/>
      <c r="J52" s="114"/>
      <c r="K52" s="114"/>
    </row>
    <row r="53" spans="1:11" x14ac:dyDescent="0.25">
      <c r="A53" s="111"/>
      <c r="B53" s="113"/>
      <c r="D53" s="114"/>
      <c r="E53" s="114"/>
      <c r="F53" s="114"/>
      <c r="G53" s="114"/>
      <c r="H53" s="114"/>
      <c r="I53" s="114"/>
      <c r="J53" s="114"/>
      <c r="K53" s="114"/>
    </row>
    <row r="54" spans="1:11" x14ac:dyDescent="0.25">
      <c r="B54" s="113"/>
      <c r="D54" s="114"/>
      <c r="E54" s="114"/>
      <c r="F54" s="114"/>
      <c r="G54" s="114"/>
      <c r="H54" s="114"/>
      <c r="I54" s="114"/>
      <c r="J54" s="114"/>
      <c r="K54" s="114"/>
    </row>
    <row r="55" spans="1:11" x14ac:dyDescent="0.25">
      <c r="D55" s="114"/>
      <c r="E55" s="114"/>
      <c r="F55" s="114"/>
      <c r="G55" s="114"/>
      <c r="H55" s="114"/>
      <c r="I55" s="114"/>
      <c r="J55" s="114"/>
      <c r="K55" s="114"/>
    </row>
    <row r="56" spans="1:11" x14ac:dyDescent="0.25">
      <c r="D56" s="114"/>
      <c r="E56" s="114"/>
      <c r="F56" s="114"/>
      <c r="G56" s="114"/>
      <c r="H56" s="114"/>
      <c r="I56" s="114"/>
      <c r="J56" s="114"/>
      <c r="K56" s="114"/>
    </row>
    <row r="60" spans="1:11" x14ac:dyDescent="0.25">
      <c r="A60" s="111"/>
      <c r="B60" s="113"/>
      <c r="D60" s="114"/>
      <c r="E60" s="114"/>
      <c r="F60" s="114"/>
      <c r="G60" s="114"/>
      <c r="H60" s="114"/>
      <c r="I60" s="114"/>
      <c r="J60" s="114"/>
      <c r="K60" s="114"/>
    </row>
    <row r="61" spans="1:11" x14ac:dyDescent="0.25">
      <c r="B61" s="113"/>
    </row>
    <row r="62" spans="1:11" x14ac:dyDescent="0.25">
      <c r="A62" s="111"/>
      <c r="B62" s="113"/>
      <c r="D62" s="114"/>
      <c r="E62" s="114"/>
      <c r="F62" s="114"/>
      <c r="G62" s="114"/>
      <c r="H62" s="114"/>
      <c r="I62" s="114"/>
      <c r="J62" s="114"/>
      <c r="K62" s="114"/>
    </row>
    <row r="63" spans="1:11" x14ac:dyDescent="0.25">
      <c r="A63" s="111"/>
      <c r="B63" s="113"/>
      <c r="D63" s="114"/>
      <c r="E63" s="114"/>
      <c r="F63" s="114"/>
      <c r="G63" s="114"/>
      <c r="H63" s="114"/>
      <c r="I63" s="114"/>
      <c r="J63" s="114"/>
      <c r="K63" s="114"/>
    </row>
    <row r="64" spans="1:11" x14ac:dyDescent="0.25">
      <c r="A64" s="111"/>
      <c r="B64" s="113"/>
      <c r="D64" s="114"/>
      <c r="E64" s="114"/>
      <c r="F64" s="114"/>
      <c r="G64" s="114"/>
      <c r="H64" s="114"/>
      <c r="I64" s="114"/>
      <c r="J64" s="114"/>
      <c r="K64" s="114"/>
    </row>
    <row r="65" spans="1:11" x14ac:dyDescent="0.25">
      <c r="D65" s="114"/>
      <c r="E65" s="114"/>
      <c r="F65" s="114"/>
      <c r="G65" s="114"/>
      <c r="H65" s="114"/>
      <c r="I65" s="114"/>
      <c r="J65" s="114"/>
      <c r="K65" s="114"/>
    </row>
    <row r="66" spans="1:11" x14ac:dyDescent="0.25">
      <c r="D66" s="114"/>
      <c r="E66" s="114"/>
      <c r="F66" s="114"/>
      <c r="G66" s="114"/>
      <c r="H66" s="114"/>
      <c r="I66" s="114"/>
      <c r="J66" s="114"/>
    </row>
    <row r="67" spans="1:11" x14ac:dyDescent="0.25">
      <c r="D67" s="115"/>
      <c r="E67" s="115"/>
      <c r="F67" s="115"/>
      <c r="G67" s="115"/>
      <c r="H67" s="115"/>
      <c r="I67" s="115"/>
      <c r="J67" s="115"/>
    </row>
    <row r="70" spans="1:11" x14ac:dyDescent="0.25">
      <c r="A70" s="111"/>
      <c r="B70" s="113"/>
      <c r="D70" s="114"/>
      <c r="E70" s="114"/>
      <c r="F70" s="114"/>
      <c r="G70" s="114"/>
      <c r="H70" s="114"/>
      <c r="I70" s="114"/>
      <c r="J70" s="114"/>
      <c r="K70" s="114"/>
    </row>
    <row r="71" spans="1:11" x14ac:dyDescent="0.25">
      <c r="B71" s="113"/>
    </row>
    <row r="72" spans="1:11" x14ac:dyDescent="0.25">
      <c r="A72" s="111"/>
      <c r="B72" s="113"/>
      <c r="D72" s="114"/>
      <c r="E72" s="114"/>
      <c r="F72" s="114"/>
      <c r="G72" s="114"/>
      <c r="H72" s="114"/>
      <c r="I72" s="114"/>
      <c r="J72" s="114"/>
      <c r="K72" s="114"/>
    </row>
    <row r="73" spans="1:11" x14ac:dyDescent="0.25">
      <c r="A73" s="111"/>
      <c r="B73" s="113"/>
      <c r="D73" s="114"/>
      <c r="E73" s="114"/>
      <c r="F73" s="114"/>
      <c r="G73" s="114"/>
      <c r="H73" s="114"/>
      <c r="I73" s="114"/>
      <c r="J73" s="114"/>
      <c r="K73" s="114"/>
    </row>
    <row r="74" spans="1:11" x14ac:dyDescent="0.25">
      <c r="B74" s="113"/>
      <c r="D74" s="114"/>
      <c r="E74" s="114"/>
      <c r="F74" s="114"/>
      <c r="G74" s="114"/>
      <c r="H74" s="114"/>
      <c r="I74" s="114"/>
      <c r="J74" s="114"/>
      <c r="K74" s="114"/>
    </row>
    <row r="75" spans="1:11" x14ac:dyDescent="0.25">
      <c r="D75" s="114"/>
      <c r="E75" s="114"/>
      <c r="F75" s="114"/>
      <c r="G75" s="114"/>
      <c r="H75" s="114"/>
      <c r="I75" s="114"/>
      <c r="J75" s="114"/>
      <c r="K75" s="114"/>
    </row>
    <row r="76" spans="1:11" x14ac:dyDescent="0.25">
      <c r="D76" s="114"/>
      <c r="E76" s="114"/>
      <c r="F76" s="114"/>
      <c r="G76" s="114"/>
      <c r="H76" s="114"/>
      <c r="I76" s="114"/>
      <c r="J76" s="114"/>
    </row>
    <row r="77" spans="1:11" x14ac:dyDescent="0.25">
      <c r="D77" s="115"/>
      <c r="E77" s="115"/>
      <c r="F77" s="115"/>
      <c r="G77" s="115"/>
      <c r="H77" s="115"/>
      <c r="I77" s="115"/>
      <c r="J77" s="1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4A0C-3643-4148-9B9D-9A2782FCAB35}">
  <dimension ref="A2:Q38"/>
  <sheetViews>
    <sheetView workbookViewId="0">
      <selection activeCell="H37" sqref="H37"/>
    </sheetView>
  </sheetViews>
  <sheetFormatPr baseColWidth="10" defaultRowHeight="15" x14ac:dyDescent="0.25"/>
  <cols>
    <col min="1" max="1" width="11.42578125" style="40"/>
    <col min="2" max="2" width="11.42578125" style="82"/>
    <col min="3" max="9" width="11.42578125" style="40"/>
    <col min="10" max="10" width="11.42578125" style="82"/>
    <col min="11" max="16384" width="11.42578125" style="40"/>
  </cols>
  <sheetData>
    <row r="2" spans="1:17" x14ac:dyDescent="0.25">
      <c r="N2" s="40" t="s">
        <v>96</v>
      </c>
      <c r="Q2" s="40" t="s">
        <v>104</v>
      </c>
    </row>
    <row r="3" spans="1:17" x14ac:dyDescent="0.25">
      <c r="O3" s="40" t="s">
        <v>97</v>
      </c>
      <c r="Q3" s="40" t="s">
        <v>100</v>
      </c>
    </row>
    <row r="4" spans="1:17" x14ac:dyDescent="0.25">
      <c r="O4" s="40" t="s">
        <v>98</v>
      </c>
      <c r="Q4" s="40" t="s">
        <v>101</v>
      </c>
    </row>
    <row r="5" spans="1:17" x14ac:dyDescent="0.25">
      <c r="O5" s="40" t="s">
        <v>99</v>
      </c>
      <c r="Q5" s="40" t="s">
        <v>102</v>
      </c>
    </row>
    <row r="6" spans="1:17" x14ac:dyDescent="0.25">
      <c r="O6" s="40" t="s">
        <v>103</v>
      </c>
    </row>
    <row r="12" spans="1:17" ht="15.75" x14ac:dyDescent="0.25">
      <c r="A12" s="83" t="s">
        <v>105</v>
      </c>
    </row>
    <row r="13" spans="1:17" ht="15.75" x14ac:dyDescent="0.25">
      <c r="C13" s="81" t="s">
        <v>15</v>
      </c>
      <c r="D13" s="81">
        <v>5</v>
      </c>
      <c r="E13" s="81">
        <v>7</v>
      </c>
      <c r="F13" s="81">
        <v>0</v>
      </c>
      <c r="G13" s="81">
        <v>0</v>
      </c>
      <c r="H13" s="81">
        <v>0</v>
      </c>
    </row>
    <row r="14" spans="1:17" ht="15.75" x14ac:dyDescent="0.25">
      <c r="C14" s="81"/>
      <c r="D14" s="81" t="s">
        <v>31</v>
      </c>
      <c r="E14" s="81" t="s">
        <v>32</v>
      </c>
      <c r="F14" s="81" t="s">
        <v>16</v>
      </c>
      <c r="G14" s="81" t="s">
        <v>17</v>
      </c>
      <c r="H14" s="81" t="s">
        <v>18</v>
      </c>
    </row>
    <row r="15" spans="1:17" ht="15.75" x14ac:dyDescent="0.25">
      <c r="B15" s="82">
        <v>0</v>
      </c>
      <c r="C15" s="81" t="s">
        <v>16</v>
      </c>
      <c r="D15" s="84">
        <v>1</v>
      </c>
      <c r="E15" s="85">
        <v>1</v>
      </c>
      <c r="F15" s="86">
        <v>1</v>
      </c>
      <c r="G15" s="86">
        <v>0</v>
      </c>
      <c r="H15" s="87">
        <v>0</v>
      </c>
      <c r="I15" s="96">
        <v>15000</v>
      </c>
      <c r="J15" s="82">
        <f>I15/E15</f>
        <v>15000</v>
      </c>
    </row>
    <row r="16" spans="1:17" ht="15.75" x14ac:dyDescent="0.25">
      <c r="B16" s="82">
        <v>0</v>
      </c>
      <c r="C16" s="81" t="s">
        <v>17</v>
      </c>
      <c r="D16" s="88">
        <v>1</v>
      </c>
      <c r="E16" s="89">
        <v>0</v>
      </c>
      <c r="F16" s="90">
        <v>0</v>
      </c>
      <c r="G16" s="90">
        <v>1</v>
      </c>
      <c r="H16" s="91">
        <v>0</v>
      </c>
      <c r="I16" s="97">
        <v>12000</v>
      </c>
      <c r="J16" s="82" t="e">
        <f t="shared" ref="J16:J17" si="0">I16/E16</f>
        <v>#DIV/0!</v>
      </c>
    </row>
    <row r="17" spans="1:10" ht="15.75" x14ac:dyDescent="0.25">
      <c r="B17" s="82">
        <v>0</v>
      </c>
      <c r="C17" s="81" t="s">
        <v>18</v>
      </c>
      <c r="D17" s="99">
        <v>0</v>
      </c>
      <c r="E17" s="89">
        <v>1</v>
      </c>
      <c r="F17" s="89">
        <v>0</v>
      </c>
      <c r="G17" s="89">
        <v>0</v>
      </c>
      <c r="H17" s="100">
        <v>1</v>
      </c>
      <c r="I17" s="101">
        <v>10000</v>
      </c>
      <c r="J17" s="82">
        <f t="shared" si="0"/>
        <v>10000</v>
      </c>
    </row>
    <row r="18" spans="1:10" ht="15.75" x14ac:dyDescent="0.25">
      <c r="C18" s="81" t="s">
        <v>19</v>
      </c>
      <c r="D18" s="88">
        <v>0</v>
      </c>
      <c r="E18" s="89">
        <v>0</v>
      </c>
      <c r="F18" s="90">
        <v>0</v>
      </c>
      <c r="G18" s="90">
        <v>0</v>
      </c>
      <c r="H18" s="91">
        <v>0</v>
      </c>
      <c r="I18" s="98">
        <v>0</v>
      </c>
    </row>
    <row r="19" spans="1:10" ht="15.75" x14ac:dyDescent="0.25">
      <c r="C19" s="81" t="s">
        <v>20</v>
      </c>
      <c r="D19" s="92">
        <f>D13-D18</f>
        <v>5</v>
      </c>
      <c r="E19" s="93">
        <f t="shared" ref="E19:H19" si="1">E13-E18</f>
        <v>7</v>
      </c>
      <c r="F19" s="94">
        <f t="shared" si="1"/>
        <v>0</v>
      </c>
      <c r="G19" s="94">
        <f t="shared" si="1"/>
        <v>0</v>
      </c>
      <c r="H19" s="95">
        <f t="shared" si="1"/>
        <v>0</v>
      </c>
    </row>
    <row r="21" spans="1:10" ht="15.75" x14ac:dyDescent="0.25">
      <c r="A21" s="102" t="s">
        <v>106</v>
      </c>
      <c r="B21" s="82">
        <v>0</v>
      </c>
      <c r="C21" s="81" t="s">
        <v>16</v>
      </c>
      <c r="D21" s="103">
        <f>-1*D23+D15</f>
        <v>1</v>
      </c>
      <c r="E21" s="85">
        <f t="shared" ref="E21:I21" si="2">-1*E23+E15</f>
        <v>0</v>
      </c>
      <c r="F21" s="85">
        <f t="shared" si="2"/>
        <v>1</v>
      </c>
      <c r="G21" s="85">
        <f t="shared" si="2"/>
        <v>0</v>
      </c>
      <c r="H21" s="105">
        <f t="shared" si="2"/>
        <v>-1</v>
      </c>
      <c r="I21" s="106">
        <f t="shared" si="2"/>
        <v>5000</v>
      </c>
      <c r="J21" s="82">
        <f>I21/D21</f>
        <v>5000</v>
      </c>
    </row>
    <row r="22" spans="1:10" ht="15.75" x14ac:dyDescent="0.25">
      <c r="B22" s="82">
        <v>0</v>
      </c>
      <c r="C22" s="81" t="s">
        <v>17</v>
      </c>
      <c r="D22" s="99">
        <f>D16</f>
        <v>1</v>
      </c>
      <c r="E22" s="90">
        <f t="shared" ref="E22:I22" si="3">E16</f>
        <v>0</v>
      </c>
      <c r="F22" s="90">
        <f t="shared" si="3"/>
        <v>0</v>
      </c>
      <c r="G22" s="90">
        <f t="shared" si="3"/>
        <v>1</v>
      </c>
      <c r="H22" s="91">
        <f t="shared" si="3"/>
        <v>0</v>
      </c>
      <c r="I22" s="97">
        <f t="shared" si="3"/>
        <v>12000</v>
      </c>
      <c r="J22" s="82">
        <f t="shared" ref="J22:J23" si="4">I22/D22</f>
        <v>12000</v>
      </c>
    </row>
    <row r="23" spans="1:10" ht="15.75" x14ac:dyDescent="0.25">
      <c r="B23" s="82">
        <v>7</v>
      </c>
      <c r="C23" s="81" t="s">
        <v>32</v>
      </c>
      <c r="D23" s="99">
        <f>D17</f>
        <v>0</v>
      </c>
      <c r="E23" s="90">
        <f t="shared" ref="E23:I23" si="5">E17</f>
        <v>1</v>
      </c>
      <c r="F23" s="90">
        <f t="shared" si="5"/>
        <v>0</v>
      </c>
      <c r="G23" s="90">
        <f t="shared" si="5"/>
        <v>0</v>
      </c>
      <c r="H23" s="91">
        <f t="shared" si="5"/>
        <v>1</v>
      </c>
      <c r="I23" s="97">
        <f t="shared" si="5"/>
        <v>10000</v>
      </c>
      <c r="J23" s="82" t="e">
        <f t="shared" si="4"/>
        <v>#DIV/0!</v>
      </c>
    </row>
    <row r="24" spans="1:10" ht="15.75" x14ac:dyDescent="0.25">
      <c r="C24" s="81" t="s">
        <v>19</v>
      </c>
      <c r="D24" s="99">
        <f>7*D23</f>
        <v>0</v>
      </c>
      <c r="E24" s="90">
        <f t="shared" ref="E24:I24" si="6">7*E23</f>
        <v>7</v>
      </c>
      <c r="F24" s="90">
        <f t="shared" si="6"/>
        <v>0</v>
      </c>
      <c r="G24" s="90">
        <f t="shared" si="6"/>
        <v>0</v>
      </c>
      <c r="H24" s="91">
        <f t="shared" si="6"/>
        <v>7</v>
      </c>
      <c r="I24" s="98">
        <f t="shared" si="6"/>
        <v>70000</v>
      </c>
    </row>
    <row r="25" spans="1:10" ht="15.75" x14ac:dyDescent="0.25">
      <c r="C25" s="81" t="s">
        <v>20</v>
      </c>
      <c r="D25" s="104">
        <f>D13-D24</f>
        <v>5</v>
      </c>
      <c r="E25" s="94">
        <f t="shared" ref="E25:H25" si="7">E13-E24</f>
        <v>0</v>
      </c>
      <c r="F25" s="94">
        <f t="shared" si="7"/>
        <v>0</v>
      </c>
      <c r="G25" s="94">
        <f t="shared" si="7"/>
        <v>0</v>
      </c>
      <c r="H25" s="95">
        <f t="shared" si="7"/>
        <v>-7</v>
      </c>
    </row>
    <row r="27" spans="1:10" ht="15.75" x14ac:dyDescent="0.25">
      <c r="B27" s="82">
        <v>5</v>
      </c>
      <c r="C27" s="81" t="s">
        <v>31</v>
      </c>
      <c r="D27" s="40">
        <f>D21</f>
        <v>1</v>
      </c>
      <c r="E27" s="40">
        <f t="shared" ref="E27:I27" si="8">E21</f>
        <v>0</v>
      </c>
      <c r="F27" s="40">
        <f t="shared" si="8"/>
        <v>1</v>
      </c>
      <c r="G27" s="40">
        <f t="shared" si="8"/>
        <v>0</v>
      </c>
      <c r="H27" s="40">
        <f t="shared" si="8"/>
        <v>-1</v>
      </c>
      <c r="I27" s="40">
        <f t="shared" si="8"/>
        <v>5000</v>
      </c>
    </row>
    <row r="28" spans="1:10" ht="15.75" x14ac:dyDescent="0.25">
      <c r="A28" s="102" t="s">
        <v>107</v>
      </c>
      <c r="B28" s="82">
        <v>0</v>
      </c>
      <c r="C28" s="81" t="s">
        <v>17</v>
      </c>
      <c r="D28" s="40">
        <f>-1*D27+D22</f>
        <v>0</v>
      </c>
      <c r="E28" s="40">
        <f t="shared" ref="E28:I28" si="9">-1*E27+E22</f>
        <v>0</v>
      </c>
      <c r="F28" s="40">
        <f t="shared" si="9"/>
        <v>-1</v>
      </c>
      <c r="G28" s="40">
        <f t="shared" si="9"/>
        <v>1</v>
      </c>
      <c r="H28" s="40">
        <f t="shared" si="9"/>
        <v>1</v>
      </c>
      <c r="I28" s="40">
        <f t="shared" si="9"/>
        <v>7000</v>
      </c>
    </row>
    <row r="29" spans="1:10" ht="15.75" x14ac:dyDescent="0.25">
      <c r="B29" s="82">
        <v>7</v>
      </c>
      <c r="C29" s="81" t="s">
        <v>32</v>
      </c>
      <c r="D29" s="40">
        <f>D23</f>
        <v>0</v>
      </c>
      <c r="E29" s="40">
        <f t="shared" ref="E29:I29" si="10">E23</f>
        <v>1</v>
      </c>
      <c r="F29" s="40">
        <f t="shared" si="10"/>
        <v>0</v>
      </c>
      <c r="G29" s="40">
        <f t="shared" si="10"/>
        <v>0</v>
      </c>
      <c r="H29" s="40">
        <f t="shared" si="10"/>
        <v>1</v>
      </c>
      <c r="I29" s="40">
        <f t="shared" si="10"/>
        <v>10000</v>
      </c>
    </row>
    <row r="30" spans="1:10" ht="15.75" x14ac:dyDescent="0.25">
      <c r="C30" s="81" t="s">
        <v>19</v>
      </c>
      <c r="D30" s="40">
        <f>5*D27+7*D29</f>
        <v>5</v>
      </c>
      <c r="E30" s="40">
        <f t="shared" ref="E30:I30" si="11">5*E27+7*E29</f>
        <v>7</v>
      </c>
      <c r="F30" s="40">
        <f t="shared" si="11"/>
        <v>5</v>
      </c>
      <c r="G30" s="40">
        <f t="shared" si="11"/>
        <v>0</v>
      </c>
      <c r="H30" s="40">
        <f t="shared" si="11"/>
        <v>2</v>
      </c>
      <c r="I30" s="40">
        <f t="shared" si="11"/>
        <v>95000</v>
      </c>
    </row>
    <row r="31" spans="1:10" ht="15.75" x14ac:dyDescent="0.25">
      <c r="C31" s="81" t="s">
        <v>20</v>
      </c>
      <c r="D31" s="40">
        <f>D13-D30</f>
        <v>0</v>
      </c>
      <c r="E31" s="40">
        <f t="shared" ref="E31:H31" si="12">E13-E30</f>
        <v>0</v>
      </c>
      <c r="F31" s="40">
        <f t="shared" si="12"/>
        <v>-5</v>
      </c>
      <c r="G31" s="40">
        <f t="shared" si="12"/>
        <v>0</v>
      </c>
      <c r="H31" s="40">
        <f t="shared" si="12"/>
        <v>-2</v>
      </c>
    </row>
    <row r="33" spans="3:8" ht="15.75" x14ac:dyDescent="0.25">
      <c r="C33" s="108" t="s">
        <v>86</v>
      </c>
      <c r="D33" s="107">
        <f>I27</f>
        <v>5000</v>
      </c>
      <c r="F33" s="40" t="s">
        <v>100</v>
      </c>
      <c r="H33" s="40">
        <f>D33+D34+D35</f>
        <v>15000</v>
      </c>
    </row>
    <row r="34" spans="3:8" ht="15.75" x14ac:dyDescent="0.25">
      <c r="C34" s="108" t="s">
        <v>87</v>
      </c>
      <c r="D34" s="107">
        <f>I29</f>
        <v>10000</v>
      </c>
      <c r="F34" s="40" t="s">
        <v>101</v>
      </c>
      <c r="H34" s="40">
        <f>D33+D36</f>
        <v>12000</v>
      </c>
    </row>
    <row r="35" spans="3:8" ht="15.75" x14ac:dyDescent="0.25">
      <c r="C35" s="108" t="s">
        <v>88</v>
      </c>
      <c r="D35" s="107">
        <v>0</v>
      </c>
      <c r="F35" s="40" t="s">
        <v>102</v>
      </c>
      <c r="H35" s="40">
        <f>D34+D37</f>
        <v>10000</v>
      </c>
    </row>
    <row r="36" spans="3:8" ht="15.75" x14ac:dyDescent="0.25">
      <c r="C36" s="108" t="s">
        <v>89</v>
      </c>
      <c r="D36" s="107">
        <f>I28</f>
        <v>7000</v>
      </c>
    </row>
    <row r="37" spans="3:8" ht="15.75" x14ac:dyDescent="0.25">
      <c r="C37" s="108" t="s">
        <v>90</v>
      </c>
      <c r="D37" s="107">
        <v>0</v>
      </c>
    </row>
    <row r="38" spans="3:8" ht="15.75" x14ac:dyDescent="0.25">
      <c r="C38" s="108" t="s">
        <v>94</v>
      </c>
      <c r="D38" s="107">
        <f>I30</f>
        <v>95000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CC2B-780A-4008-867F-B16F86DFEA2E}">
  <dimension ref="A1:T54"/>
  <sheetViews>
    <sheetView workbookViewId="0">
      <selection activeCell="J55" sqref="J55"/>
    </sheetView>
  </sheetViews>
  <sheetFormatPr baseColWidth="10" defaultRowHeight="15" x14ac:dyDescent="0.25"/>
  <cols>
    <col min="1" max="1" width="12.5703125" style="41" bestFit="1" customWidth="1"/>
    <col min="2" max="2" width="14" style="55" bestFit="1" customWidth="1"/>
    <col min="3" max="3" width="11.42578125" style="41"/>
    <col min="4" max="4" width="14" style="41" bestFit="1" customWidth="1"/>
    <col min="5" max="5" width="15.28515625" style="41" bestFit="1" customWidth="1"/>
    <col min="6" max="6" width="16.7109375" style="41" bestFit="1" customWidth="1"/>
    <col min="7" max="7" width="14.7109375" style="41" bestFit="1" customWidth="1"/>
    <col min="8" max="8" width="15.85546875" style="41" bestFit="1" customWidth="1"/>
    <col min="9" max="9" width="18" style="41" bestFit="1" customWidth="1"/>
    <col min="10" max="10" width="14" style="41" bestFit="1" customWidth="1"/>
    <col min="11" max="11" width="18" style="41" bestFit="1" customWidth="1"/>
    <col min="12" max="12" width="19.85546875" style="41" bestFit="1" customWidth="1"/>
    <col min="13" max="13" width="13.42578125" style="55" bestFit="1" customWidth="1"/>
    <col min="14" max="14" width="11.42578125" style="41"/>
    <col min="15" max="16" width="14" style="41" bestFit="1" customWidth="1"/>
    <col min="17" max="17" width="12.7109375" style="41" bestFit="1" customWidth="1"/>
    <col min="18" max="18" width="14" style="41" bestFit="1" customWidth="1"/>
    <col min="19" max="16384" width="11.42578125" style="41"/>
  </cols>
  <sheetData>
    <row r="1" spans="2:20" x14ac:dyDescent="0.25">
      <c r="O1" s="41" t="s">
        <v>31</v>
      </c>
      <c r="P1" s="41" t="s">
        <v>32</v>
      </c>
    </row>
    <row r="2" spans="2:20" x14ac:dyDescent="0.25">
      <c r="N2" s="41" t="s">
        <v>1</v>
      </c>
      <c r="O2" s="41">
        <v>8</v>
      </c>
      <c r="P2" s="41">
        <v>2</v>
      </c>
      <c r="Q2" s="41" t="s">
        <v>33</v>
      </c>
    </row>
    <row r="3" spans="2:20" x14ac:dyDescent="0.25">
      <c r="N3" s="41" t="s">
        <v>37</v>
      </c>
      <c r="O3" s="41">
        <v>1</v>
      </c>
      <c r="P3" s="41">
        <v>1</v>
      </c>
      <c r="Q3" s="41" t="s">
        <v>34</v>
      </c>
    </row>
    <row r="4" spans="2:20" x14ac:dyDescent="0.25">
      <c r="N4" s="41" t="s">
        <v>4</v>
      </c>
      <c r="O4" s="41">
        <v>2</v>
      </c>
      <c r="P4" s="41">
        <v>7</v>
      </c>
      <c r="Q4" s="41" t="s">
        <v>35</v>
      </c>
    </row>
    <row r="5" spans="2:20" x14ac:dyDescent="0.25">
      <c r="O5" s="41">
        <v>200</v>
      </c>
      <c r="P5" s="41">
        <v>300</v>
      </c>
    </row>
    <row r="8" spans="2:20" x14ac:dyDescent="0.25">
      <c r="N8" s="41" t="s">
        <v>45</v>
      </c>
      <c r="O8" s="42" t="s">
        <v>36</v>
      </c>
      <c r="P8" s="42"/>
      <c r="Q8" s="42" t="s">
        <v>44</v>
      </c>
      <c r="R8" s="42"/>
      <c r="S8" s="42"/>
      <c r="T8" s="42"/>
    </row>
    <row r="9" spans="2:20" x14ac:dyDescent="0.25">
      <c r="O9" s="41" t="s">
        <v>6</v>
      </c>
    </row>
    <row r="10" spans="2:20" x14ac:dyDescent="0.25">
      <c r="O10" s="42" t="s">
        <v>38</v>
      </c>
      <c r="P10" s="42"/>
      <c r="Q10" s="42" t="s">
        <v>43</v>
      </c>
      <c r="R10" s="42"/>
    </row>
    <row r="11" spans="2:20" x14ac:dyDescent="0.25">
      <c r="O11" s="42" t="s">
        <v>39</v>
      </c>
      <c r="P11" s="42"/>
      <c r="Q11" s="42" t="s">
        <v>41</v>
      </c>
      <c r="R11" s="42"/>
    </row>
    <row r="12" spans="2:20" x14ac:dyDescent="0.25">
      <c r="O12" s="42" t="s">
        <v>40</v>
      </c>
      <c r="P12" s="42"/>
      <c r="Q12" s="42" t="s">
        <v>42</v>
      </c>
      <c r="R12" s="42"/>
    </row>
    <row r="14" spans="2:20" ht="15.75" x14ac:dyDescent="0.25">
      <c r="C14" s="44" t="s">
        <v>15</v>
      </c>
      <c r="D14" s="44">
        <v>200</v>
      </c>
      <c r="E14" s="44">
        <v>300</v>
      </c>
      <c r="F14" s="44">
        <v>0</v>
      </c>
      <c r="G14" s="44">
        <v>0</v>
      </c>
      <c r="H14" s="44">
        <v>0</v>
      </c>
      <c r="I14" s="45" t="s">
        <v>46</v>
      </c>
      <c r="J14" s="45" t="s">
        <v>46</v>
      </c>
      <c r="K14" s="45" t="s">
        <v>46</v>
      </c>
    </row>
    <row r="15" spans="2:20" ht="15.75" x14ac:dyDescent="0.25">
      <c r="C15" s="44"/>
      <c r="D15" s="44" t="s">
        <v>31</v>
      </c>
      <c r="E15" s="44" t="s">
        <v>32</v>
      </c>
      <c r="F15" s="44" t="s">
        <v>16</v>
      </c>
      <c r="G15" s="44" t="s">
        <v>17</v>
      </c>
      <c r="H15" s="44" t="s">
        <v>18</v>
      </c>
      <c r="I15" s="44" t="s">
        <v>47</v>
      </c>
      <c r="J15" s="44" t="s">
        <v>48</v>
      </c>
      <c r="K15" s="44" t="s">
        <v>49</v>
      </c>
    </row>
    <row r="16" spans="2:20" ht="15.75" x14ac:dyDescent="0.25">
      <c r="B16" s="56" t="s">
        <v>46</v>
      </c>
      <c r="C16" s="44" t="s">
        <v>47</v>
      </c>
      <c r="D16" s="60">
        <v>8</v>
      </c>
      <c r="E16" s="63">
        <v>2</v>
      </c>
      <c r="F16" s="63">
        <v>-1</v>
      </c>
      <c r="G16" s="63">
        <v>0</v>
      </c>
      <c r="H16" s="63">
        <v>0</v>
      </c>
      <c r="I16" s="63">
        <v>1</v>
      </c>
      <c r="J16" s="63">
        <v>0</v>
      </c>
      <c r="K16" s="64">
        <v>0</v>
      </c>
      <c r="L16" s="65">
        <v>16</v>
      </c>
      <c r="M16" s="55">
        <f>L16/D16</f>
        <v>2</v>
      </c>
    </row>
    <row r="17" spans="1:13" ht="15.75" x14ac:dyDescent="0.25">
      <c r="B17" s="56" t="s">
        <v>46</v>
      </c>
      <c r="C17" s="44" t="s">
        <v>48</v>
      </c>
      <c r="D17" s="61">
        <v>1</v>
      </c>
      <c r="E17" s="50">
        <v>1</v>
      </c>
      <c r="F17" s="50">
        <v>0</v>
      </c>
      <c r="G17" s="50">
        <v>-1</v>
      </c>
      <c r="H17" s="50">
        <v>0</v>
      </c>
      <c r="I17" s="50">
        <v>0</v>
      </c>
      <c r="J17" s="50">
        <v>1</v>
      </c>
      <c r="K17" s="51">
        <v>0</v>
      </c>
      <c r="L17" s="66">
        <v>5</v>
      </c>
      <c r="M17" s="55">
        <f t="shared" ref="M17:M18" si="0">L17/D17</f>
        <v>5</v>
      </c>
    </row>
    <row r="18" spans="1:13" ht="15.75" x14ac:dyDescent="0.25">
      <c r="B18" s="56" t="s">
        <v>46</v>
      </c>
      <c r="C18" s="44" t="s">
        <v>49</v>
      </c>
      <c r="D18" s="61">
        <v>2</v>
      </c>
      <c r="E18" s="50">
        <v>7</v>
      </c>
      <c r="F18" s="50">
        <v>0</v>
      </c>
      <c r="G18" s="50">
        <v>0</v>
      </c>
      <c r="H18" s="50">
        <v>-1</v>
      </c>
      <c r="I18" s="50">
        <v>0</v>
      </c>
      <c r="J18" s="50">
        <v>0</v>
      </c>
      <c r="K18" s="51">
        <v>1</v>
      </c>
      <c r="L18" s="66">
        <v>20</v>
      </c>
      <c r="M18" s="55">
        <f t="shared" si="0"/>
        <v>10</v>
      </c>
    </row>
    <row r="19" spans="1:13" ht="15.75" x14ac:dyDescent="0.25">
      <c r="C19" s="44" t="s">
        <v>19</v>
      </c>
      <c r="D19" s="61" t="s">
        <v>50</v>
      </c>
      <c r="E19" s="50" t="s">
        <v>51</v>
      </c>
      <c r="F19" s="57" t="s">
        <v>52</v>
      </c>
      <c r="G19" s="57" t="s">
        <v>52</v>
      </c>
      <c r="H19" s="57" t="s">
        <v>52</v>
      </c>
      <c r="I19" s="57" t="s">
        <v>46</v>
      </c>
      <c r="J19" s="57" t="s">
        <v>46</v>
      </c>
      <c r="K19" s="58" t="s">
        <v>46</v>
      </c>
      <c r="L19" s="67" t="s">
        <v>55</v>
      </c>
    </row>
    <row r="20" spans="1:13" ht="15.75" x14ac:dyDescent="0.25">
      <c r="C20" s="44" t="s">
        <v>20</v>
      </c>
      <c r="D20" s="62" t="s">
        <v>53</v>
      </c>
      <c r="E20" s="53" t="s">
        <v>54</v>
      </c>
      <c r="F20" s="59" t="s">
        <v>46</v>
      </c>
      <c r="G20" s="59" t="s">
        <v>46</v>
      </c>
      <c r="H20" s="59" t="s">
        <v>46</v>
      </c>
      <c r="I20" s="53">
        <v>0</v>
      </c>
      <c r="J20" s="53">
        <v>0</v>
      </c>
      <c r="K20" s="54">
        <v>0</v>
      </c>
    </row>
    <row r="22" spans="1:13" ht="15.75" x14ac:dyDescent="0.25">
      <c r="A22" s="43" t="s">
        <v>56</v>
      </c>
      <c r="B22" s="55">
        <v>200</v>
      </c>
      <c r="C22" s="44" t="s">
        <v>31</v>
      </c>
      <c r="D22" s="46">
        <f>1/8*D16</f>
        <v>1</v>
      </c>
      <c r="E22" s="63">
        <f t="shared" ref="E22:L22" si="1">1/8*E16</f>
        <v>0.25</v>
      </c>
      <c r="F22" s="47">
        <f t="shared" si="1"/>
        <v>-0.125</v>
      </c>
      <c r="G22" s="47">
        <f t="shared" si="1"/>
        <v>0</v>
      </c>
      <c r="H22" s="47">
        <f t="shared" si="1"/>
        <v>0</v>
      </c>
      <c r="I22" s="47">
        <f t="shared" si="1"/>
        <v>0.125</v>
      </c>
      <c r="J22" s="47">
        <f t="shared" si="1"/>
        <v>0</v>
      </c>
      <c r="K22" s="48">
        <f t="shared" si="1"/>
        <v>0</v>
      </c>
      <c r="L22" s="68">
        <f t="shared" si="1"/>
        <v>2</v>
      </c>
      <c r="M22" s="55">
        <f>L22/E22</f>
        <v>8</v>
      </c>
    </row>
    <row r="23" spans="1:13" ht="15.75" x14ac:dyDescent="0.25">
      <c r="A23" s="43" t="s">
        <v>57</v>
      </c>
      <c r="B23" s="56" t="s">
        <v>46</v>
      </c>
      <c r="C23" s="44" t="s">
        <v>48</v>
      </c>
      <c r="D23" s="49">
        <f>-1*D22+D17</f>
        <v>0</v>
      </c>
      <c r="E23" s="69">
        <f t="shared" ref="E23:L23" si="2">-1*E22+E17</f>
        <v>0.75</v>
      </c>
      <c r="F23" s="50">
        <f t="shared" si="2"/>
        <v>0.125</v>
      </c>
      <c r="G23" s="50">
        <f t="shared" si="2"/>
        <v>-1</v>
      </c>
      <c r="H23" s="50">
        <f t="shared" si="2"/>
        <v>0</v>
      </c>
      <c r="I23" s="50">
        <f t="shared" si="2"/>
        <v>-0.125</v>
      </c>
      <c r="J23" s="50">
        <f t="shared" si="2"/>
        <v>1</v>
      </c>
      <c r="K23" s="51">
        <f t="shared" si="2"/>
        <v>0</v>
      </c>
      <c r="L23" s="66">
        <f t="shared" si="2"/>
        <v>3</v>
      </c>
      <c r="M23" s="55">
        <f t="shared" ref="M23:M24" si="3">L23/E23</f>
        <v>4</v>
      </c>
    </row>
    <row r="24" spans="1:13" ht="15.75" x14ac:dyDescent="0.25">
      <c r="A24" s="43" t="s">
        <v>58</v>
      </c>
      <c r="B24" s="56" t="s">
        <v>46</v>
      </c>
      <c r="C24" s="44" t="s">
        <v>49</v>
      </c>
      <c r="D24" s="61">
        <f>-2*D22+D18</f>
        <v>0</v>
      </c>
      <c r="E24" s="69">
        <f t="shared" ref="E24:L24" si="4">-2*E22+E18</f>
        <v>6.5</v>
      </c>
      <c r="F24" s="69">
        <f t="shared" si="4"/>
        <v>0.25</v>
      </c>
      <c r="G24" s="69">
        <f t="shared" si="4"/>
        <v>0</v>
      </c>
      <c r="H24" s="69">
        <f t="shared" si="4"/>
        <v>-1</v>
      </c>
      <c r="I24" s="69">
        <f t="shared" si="4"/>
        <v>-0.25</v>
      </c>
      <c r="J24" s="69">
        <f t="shared" si="4"/>
        <v>0</v>
      </c>
      <c r="K24" s="71">
        <f t="shared" si="4"/>
        <v>1</v>
      </c>
      <c r="L24" s="72">
        <f t="shared" si="4"/>
        <v>16</v>
      </c>
      <c r="M24" s="55">
        <f t="shared" si="3"/>
        <v>2.4615384615384617</v>
      </c>
    </row>
    <row r="25" spans="1:13" ht="15.75" x14ac:dyDescent="0.25">
      <c r="C25" s="44" t="s">
        <v>19</v>
      </c>
      <c r="D25" s="49">
        <v>200</v>
      </c>
      <c r="E25" s="69" t="s">
        <v>59</v>
      </c>
      <c r="F25" s="57" t="s">
        <v>60</v>
      </c>
      <c r="G25" s="57" t="s">
        <v>52</v>
      </c>
      <c r="H25" s="57" t="s">
        <v>52</v>
      </c>
      <c r="I25" s="57" t="s">
        <v>61</v>
      </c>
      <c r="J25" s="57" t="s">
        <v>46</v>
      </c>
      <c r="K25" s="58" t="s">
        <v>46</v>
      </c>
      <c r="L25" s="67" t="s">
        <v>62</v>
      </c>
    </row>
    <row r="26" spans="1:13" ht="15.75" x14ac:dyDescent="0.25">
      <c r="C26" s="44" t="s">
        <v>20</v>
      </c>
      <c r="D26" s="52">
        <v>0</v>
      </c>
      <c r="E26" s="70" t="s">
        <v>64</v>
      </c>
      <c r="F26" s="59" t="s">
        <v>61</v>
      </c>
      <c r="G26" s="59" t="s">
        <v>46</v>
      </c>
      <c r="H26" s="59" t="s">
        <v>46</v>
      </c>
      <c r="I26" s="59" t="s">
        <v>63</v>
      </c>
      <c r="J26" s="53">
        <v>0</v>
      </c>
      <c r="K26" s="54">
        <v>0</v>
      </c>
    </row>
    <row r="28" spans="1:13" ht="15.75" x14ac:dyDescent="0.25">
      <c r="A28" s="43" t="s">
        <v>67</v>
      </c>
      <c r="B28" s="55">
        <v>200</v>
      </c>
      <c r="C28" s="44" t="s">
        <v>31</v>
      </c>
      <c r="D28" s="46">
        <f>-1/4*D30+D22</f>
        <v>1</v>
      </c>
      <c r="E28" s="47">
        <f t="shared" ref="E28:L28" si="5">-1/4*E30+E22</f>
        <v>0</v>
      </c>
      <c r="F28" s="47">
        <f t="shared" si="5"/>
        <v>-0.13461538461538461</v>
      </c>
      <c r="G28" s="47">
        <f t="shared" si="5"/>
        <v>0</v>
      </c>
      <c r="H28" s="63">
        <f t="shared" si="5"/>
        <v>3.8461538461538464E-2</v>
      </c>
      <c r="I28" s="47">
        <f t="shared" si="5"/>
        <v>0.13461538461538461</v>
      </c>
      <c r="J28" s="47">
        <f t="shared" si="5"/>
        <v>0</v>
      </c>
      <c r="K28" s="48">
        <f t="shared" si="5"/>
        <v>-3.8461538461538464E-2</v>
      </c>
      <c r="L28" s="68">
        <f t="shared" si="5"/>
        <v>1.3846153846153846</v>
      </c>
      <c r="M28" s="55">
        <f>L28/H28</f>
        <v>36</v>
      </c>
    </row>
    <row r="29" spans="1:13" ht="15.75" x14ac:dyDescent="0.25">
      <c r="A29" s="43" t="s">
        <v>66</v>
      </c>
      <c r="B29" s="56" t="s">
        <v>46</v>
      </c>
      <c r="C29" s="44" t="s">
        <v>48</v>
      </c>
      <c r="D29" s="61">
        <f>-3/4*D30+D23</f>
        <v>0</v>
      </c>
      <c r="E29" s="69">
        <f t="shared" ref="E29:L29" si="6">-3/4*E30+E23</f>
        <v>0</v>
      </c>
      <c r="F29" s="69">
        <f t="shared" si="6"/>
        <v>9.6153846153846145E-2</v>
      </c>
      <c r="G29" s="69">
        <f t="shared" si="6"/>
        <v>-1</v>
      </c>
      <c r="H29" s="69">
        <f t="shared" si="6"/>
        <v>0.11538461538461539</v>
      </c>
      <c r="I29" s="69">
        <f t="shared" si="6"/>
        <v>-9.6153846153846145E-2</v>
      </c>
      <c r="J29" s="69">
        <f t="shared" si="6"/>
        <v>1</v>
      </c>
      <c r="K29" s="71">
        <f t="shared" si="6"/>
        <v>-0.11538461538461539</v>
      </c>
      <c r="L29" s="72">
        <f t="shared" si="6"/>
        <v>1.1538461538461537</v>
      </c>
      <c r="M29" s="55">
        <f t="shared" ref="M29:M30" si="7">L29/H29</f>
        <v>9.9999999999999982</v>
      </c>
    </row>
    <row r="30" spans="1:13" ht="15.75" x14ac:dyDescent="0.25">
      <c r="A30" s="43" t="s">
        <v>65</v>
      </c>
      <c r="B30" s="55">
        <v>300</v>
      </c>
      <c r="C30" s="44" t="s">
        <v>32</v>
      </c>
      <c r="D30" s="49">
        <f>2/13*D24</f>
        <v>0</v>
      </c>
      <c r="E30" s="50">
        <f t="shared" ref="E30:L30" si="8">2/13*E24</f>
        <v>1</v>
      </c>
      <c r="F30" s="50">
        <f t="shared" si="8"/>
        <v>3.8461538461538464E-2</v>
      </c>
      <c r="G30" s="50">
        <f t="shared" si="8"/>
        <v>0</v>
      </c>
      <c r="H30" s="69">
        <f t="shared" si="8"/>
        <v>-0.15384615384615385</v>
      </c>
      <c r="I30" s="50">
        <f t="shared" si="8"/>
        <v>-3.8461538461538464E-2</v>
      </c>
      <c r="J30" s="50">
        <f t="shared" si="8"/>
        <v>0</v>
      </c>
      <c r="K30" s="51">
        <f t="shared" si="8"/>
        <v>0.15384615384615385</v>
      </c>
      <c r="L30" s="66">
        <f t="shared" si="8"/>
        <v>2.4615384615384617</v>
      </c>
      <c r="M30" s="55">
        <f t="shared" si="7"/>
        <v>-16</v>
      </c>
    </row>
    <row r="31" spans="1:13" ht="15.75" x14ac:dyDescent="0.25">
      <c r="C31" s="44" t="s">
        <v>19</v>
      </c>
      <c r="D31" s="49">
        <v>200</v>
      </c>
      <c r="E31" s="50">
        <v>300</v>
      </c>
      <c r="F31" s="57" t="s">
        <v>68</v>
      </c>
      <c r="G31" s="57" t="s">
        <v>52</v>
      </c>
      <c r="H31" s="75" t="s">
        <v>69</v>
      </c>
      <c r="I31" s="57" t="s">
        <v>70</v>
      </c>
      <c r="J31" s="57" t="s">
        <v>46</v>
      </c>
      <c r="K31" s="58" t="s">
        <v>73</v>
      </c>
      <c r="L31" s="74" t="s">
        <v>71</v>
      </c>
    </row>
    <row r="32" spans="1:13" ht="15.75" x14ac:dyDescent="0.25">
      <c r="C32" s="44" t="s">
        <v>20</v>
      </c>
      <c r="D32" s="52">
        <v>0</v>
      </c>
      <c r="E32" s="53">
        <v>0</v>
      </c>
      <c r="F32" s="53" t="s">
        <v>70</v>
      </c>
      <c r="G32" s="59" t="s">
        <v>46</v>
      </c>
      <c r="H32" s="76" t="s">
        <v>72</v>
      </c>
      <c r="I32" s="59" t="s">
        <v>74</v>
      </c>
      <c r="J32" s="53">
        <v>0</v>
      </c>
      <c r="K32" s="73" t="s">
        <v>75</v>
      </c>
    </row>
    <row r="34" spans="1:13" ht="15.75" x14ac:dyDescent="0.25">
      <c r="A34" s="43" t="s">
        <v>77</v>
      </c>
      <c r="B34" s="55">
        <v>200</v>
      </c>
      <c r="C34" s="44" t="s">
        <v>31</v>
      </c>
      <c r="D34" s="46">
        <f>-1/26*D35+D28</f>
        <v>1</v>
      </c>
      <c r="E34" s="47">
        <f t="shared" ref="E34:L34" si="9">-1/26*E35+E28</f>
        <v>0</v>
      </c>
      <c r="F34" s="63">
        <f t="shared" si="9"/>
        <v>-0.16666666666666666</v>
      </c>
      <c r="G34" s="47">
        <f t="shared" si="9"/>
        <v>0.33333333333333331</v>
      </c>
      <c r="H34" s="47">
        <f t="shared" si="9"/>
        <v>0</v>
      </c>
      <c r="I34" s="47">
        <f t="shared" si="9"/>
        <v>0.16666666666666666</v>
      </c>
      <c r="J34" s="47">
        <f t="shared" si="9"/>
        <v>-0.33333333333333331</v>
      </c>
      <c r="K34" s="48">
        <f t="shared" si="9"/>
        <v>0</v>
      </c>
      <c r="L34" s="68">
        <f t="shared" si="9"/>
        <v>1</v>
      </c>
      <c r="M34" s="55">
        <f>L34/F34</f>
        <v>-6</v>
      </c>
    </row>
    <row r="35" spans="1:13" ht="15.75" x14ac:dyDescent="0.25">
      <c r="A35" s="43" t="s">
        <v>76</v>
      </c>
      <c r="B35" s="55">
        <v>0</v>
      </c>
      <c r="C35" s="44" t="s">
        <v>18</v>
      </c>
      <c r="D35" s="61">
        <f>26/3*D29</f>
        <v>0</v>
      </c>
      <c r="E35" s="69">
        <f t="shared" ref="E35:L35" si="10">26/3*E29</f>
        <v>0</v>
      </c>
      <c r="F35" s="69">
        <f t="shared" si="10"/>
        <v>0.83333333333333315</v>
      </c>
      <c r="G35" s="69">
        <f t="shared" si="10"/>
        <v>-8.6666666666666661</v>
      </c>
      <c r="H35" s="69">
        <f t="shared" si="10"/>
        <v>1</v>
      </c>
      <c r="I35" s="69">
        <f t="shared" si="10"/>
        <v>-0.83333333333333315</v>
      </c>
      <c r="J35" s="69">
        <f t="shared" si="10"/>
        <v>8.6666666666666661</v>
      </c>
      <c r="K35" s="71">
        <f t="shared" si="10"/>
        <v>-1</v>
      </c>
      <c r="L35" s="72">
        <f t="shared" si="10"/>
        <v>9.9999999999999982</v>
      </c>
      <c r="M35" s="55">
        <f t="shared" ref="M35:M36" si="11">L35/F35</f>
        <v>12</v>
      </c>
    </row>
    <row r="36" spans="1:13" ht="15.75" x14ac:dyDescent="0.25">
      <c r="A36" s="43" t="s">
        <v>78</v>
      </c>
      <c r="B36" s="55">
        <v>300</v>
      </c>
      <c r="C36" s="44" t="s">
        <v>32</v>
      </c>
      <c r="D36" s="49">
        <f>2/13*D35+D30</f>
        <v>0</v>
      </c>
      <c r="E36" s="50">
        <f t="shared" ref="E36:L36" si="12">2/13*E35+E30</f>
        <v>1</v>
      </c>
      <c r="F36" s="69">
        <f t="shared" si="12"/>
        <v>0.16666666666666666</v>
      </c>
      <c r="G36" s="50">
        <f t="shared" si="12"/>
        <v>-1.3333333333333333</v>
      </c>
      <c r="H36" s="50">
        <f t="shared" si="12"/>
        <v>0</v>
      </c>
      <c r="I36" s="50">
        <f t="shared" si="12"/>
        <v>-0.16666666666666666</v>
      </c>
      <c r="J36" s="50">
        <f t="shared" si="12"/>
        <v>1.3333333333333333</v>
      </c>
      <c r="K36" s="51">
        <f t="shared" si="12"/>
        <v>0</v>
      </c>
      <c r="L36" s="66">
        <f t="shared" si="12"/>
        <v>4</v>
      </c>
      <c r="M36" s="55">
        <f t="shared" si="11"/>
        <v>24</v>
      </c>
    </row>
    <row r="37" spans="1:13" ht="15.75" x14ac:dyDescent="0.25">
      <c r="C37" s="44" t="s">
        <v>19</v>
      </c>
      <c r="D37" s="49">
        <f>200*D34+300*D36</f>
        <v>200</v>
      </c>
      <c r="E37" s="50">
        <f t="shared" ref="E37:L37" si="13">200*E34+300*E36</f>
        <v>300</v>
      </c>
      <c r="F37" s="69">
        <f t="shared" si="13"/>
        <v>16.666666666666671</v>
      </c>
      <c r="G37" s="50">
        <f t="shared" si="13"/>
        <v>-333.33333333333337</v>
      </c>
      <c r="H37" s="50">
        <f t="shared" si="13"/>
        <v>0</v>
      </c>
      <c r="I37" s="50">
        <f t="shared" si="13"/>
        <v>-16.666666666666671</v>
      </c>
      <c r="J37" s="50">
        <f t="shared" si="13"/>
        <v>333.33333333333337</v>
      </c>
      <c r="K37" s="51">
        <f t="shared" si="13"/>
        <v>0</v>
      </c>
      <c r="L37" s="67">
        <f t="shared" si="13"/>
        <v>1400</v>
      </c>
    </row>
    <row r="38" spans="1:13" ht="15.75" x14ac:dyDescent="0.25">
      <c r="C38" s="44" t="s">
        <v>20</v>
      </c>
      <c r="D38" s="52">
        <f>D14-D37</f>
        <v>0</v>
      </c>
      <c r="E38" s="53">
        <f t="shared" ref="E38:K38" si="14">E14-E37</f>
        <v>0</v>
      </c>
      <c r="F38" s="70">
        <f t="shared" si="14"/>
        <v>-16.666666666666671</v>
      </c>
      <c r="G38" s="53">
        <f t="shared" si="14"/>
        <v>333.33333333333337</v>
      </c>
      <c r="H38" s="53">
        <f t="shared" si="14"/>
        <v>0</v>
      </c>
      <c r="I38" s="59" t="s">
        <v>79</v>
      </c>
      <c r="J38" s="59" t="s">
        <v>80</v>
      </c>
      <c r="K38" s="73" t="s">
        <v>46</v>
      </c>
    </row>
    <row r="40" spans="1:13" ht="15.75" x14ac:dyDescent="0.25">
      <c r="A40" s="43" t="s">
        <v>82</v>
      </c>
      <c r="B40" s="55">
        <v>200</v>
      </c>
      <c r="C40" s="44" t="s">
        <v>31</v>
      </c>
      <c r="D40" s="46">
        <f>1/6*D41+D34</f>
        <v>1</v>
      </c>
      <c r="E40" s="47">
        <f t="shared" ref="E40:L40" si="15">1/6*E41+E34</f>
        <v>0</v>
      </c>
      <c r="F40" s="47">
        <f t="shared" si="15"/>
        <v>0</v>
      </c>
      <c r="G40" s="47">
        <f t="shared" si="15"/>
        <v>-1.3999999999999997</v>
      </c>
      <c r="H40" s="47">
        <f t="shared" si="15"/>
        <v>0.19999999999999998</v>
      </c>
      <c r="I40" s="47">
        <f t="shared" si="15"/>
        <v>0</v>
      </c>
      <c r="J40" s="47">
        <f t="shared" si="15"/>
        <v>1.3999999999999997</v>
      </c>
      <c r="K40" s="48">
        <f t="shared" si="15"/>
        <v>-0.19999999999999998</v>
      </c>
      <c r="L40" s="68">
        <f t="shared" si="15"/>
        <v>2.9999999999999996</v>
      </c>
    </row>
    <row r="41" spans="1:13" ht="15.75" x14ac:dyDescent="0.25">
      <c r="A41" s="43" t="s">
        <v>81</v>
      </c>
      <c r="B41" s="55">
        <v>0</v>
      </c>
      <c r="C41" s="44" t="s">
        <v>16</v>
      </c>
      <c r="D41" s="49">
        <f>6/5*D35</f>
        <v>0</v>
      </c>
      <c r="E41" s="50">
        <f t="shared" ref="E41:L41" si="16">6/5*E35</f>
        <v>0</v>
      </c>
      <c r="F41" s="50">
        <f t="shared" si="16"/>
        <v>0.99999999999999978</v>
      </c>
      <c r="G41" s="50">
        <f t="shared" si="16"/>
        <v>-10.399999999999999</v>
      </c>
      <c r="H41" s="50">
        <f t="shared" si="16"/>
        <v>1.2</v>
      </c>
      <c r="I41" s="50">
        <f t="shared" si="16"/>
        <v>-0.99999999999999978</v>
      </c>
      <c r="J41" s="50">
        <f t="shared" si="16"/>
        <v>10.399999999999999</v>
      </c>
      <c r="K41" s="51">
        <f t="shared" si="16"/>
        <v>-1.2</v>
      </c>
      <c r="L41" s="66">
        <f t="shared" si="16"/>
        <v>11.999999999999998</v>
      </c>
    </row>
    <row r="42" spans="1:13" ht="15.75" x14ac:dyDescent="0.25">
      <c r="A42" s="43" t="s">
        <v>83</v>
      </c>
      <c r="B42" s="55">
        <v>300</v>
      </c>
      <c r="C42" s="44" t="s">
        <v>32</v>
      </c>
      <c r="D42" s="49">
        <f>-1/6*D41+D36</f>
        <v>0</v>
      </c>
      <c r="E42" s="50">
        <f t="shared" ref="E42:L42" si="17">-1/6*E41+E36</f>
        <v>1</v>
      </c>
      <c r="F42" s="50">
        <f t="shared" si="17"/>
        <v>0</v>
      </c>
      <c r="G42" s="50">
        <f t="shared" si="17"/>
        <v>0.39999999999999969</v>
      </c>
      <c r="H42" s="50">
        <f t="shared" si="17"/>
        <v>-0.19999999999999998</v>
      </c>
      <c r="I42" s="50">
        <f t="shared" si="17"/>
        <v>0</v>
      </c>
      <c r="J42" s="50">
        <f t="shared" si="17"/>
        <v>-0.39999999999999969</v>
      </c>
      <c r="K42" s="51">
        <f t="shared" si="17"/>
        <v>0.19999999999999998</v>
      </c>
      <c r="L42" s="66">
        <f t="shared" si="17"/>
        <v>2.0000000000000004</v>
      </c>
    </row>
    <row r="43" spans="1:13" ht="15.75" x14ac:dyDescent="0.25">
      <c r="C43" s="44" t="s">
        <v>19</v>
      </c>
      <c r="D43" s="49">
        <f>200*D40+300*D42</f>
        <v>200</v>
      </c>
      <c r="E43" s="50">
        <f t="shared" ref="E43:L43" si="18">200*E40+300*E42</f>
        <v>300</v>
      </c>
      <c r="F43" s="50">
        <f t="shared" si="18"/>
        <v>0</v>
      </c>
      <c r="G43" s="50">
        <f t="shared" si="18"/>
        <v>-160.00000000000006</v>
      </c>
      <c r="H43" s="50">
        <f t="shared" si="18"/>
        <v>-19.999999999999993</v>
      </c>
      <c r="I43" s="50">
        <f t="shared" si="18"/>
        <v>0</v>
      </c>
      <c r="J43" s="50">
        <f t="shared" si="18"/>
        <v>160.00000000000006</v>
      </c>
      <c r="K43" s="51">
        <f t="shared" si="18"/>
        <v>19.999999999999993</v>
      </c>
      <c r="L43" s="67">
        <f t="shared" si="18"/>
        <v>1200</v>
      </c>
    </row>
    <row r="44" spans="1:13" ht="15.75" x14ac:dyDescent="0.25">
      <c r="C44" s="44" t="s">
        <v>20</v>
      </c>
      <c r="D44" s="52">
        <f>D14-D43</f>
        <v>0</v>
      </c>
      <c r="E44" s="53">
        <f t="shared" ref="E44:H44" si="19">E14-E43</f>
        <v>0</v>
      </c>
      <c r="F44" s="53">
        <f t="shared" si="19"/>
        <v>0</v>
      </c>
      <c r="G44" s="53">
        <f t="shared" si="19"/>
        <v>160.00000000000006</v>
      </c>
      <c r="H44" s="53">
        <f t="shared" si="19"/>
        <v>19.999999999999993</v>
      </c>
      <c r="I44" s="59" t="s">
        <v>46</v>
      </c>
      <c r="J44" s="59" t="s">
        <v>84</v>
      </c>
      <c r="K44" s="73" t="s">
        <v>85</v>
      </c>
    </row>
    <row r="46" spans="1:13" ht="15.75" x14ac:dyDescent="0.25">
      <c r="D46" s="77" t="s">
        <v>86</v>
      </c>
      <c r="E46" s="78">
        <f>L40</f>
        <v>2.9999999999999996</v>
      </c>
      <c r="F46" s="42" t="s">
        <v>43</v>
      </c>
      <c r="G46" s="42"/>
      <c r="H46" s="41">
        <f>8*E46+2*E47-E48+E51</f>
        <v>15.999999999999998</v>
      </c>
    </row>
    <row r="47" spans="1:13" ht="15.75" x14ac:dyDescent="0.25">
      <c r="D47" s="77" t="s">
        <v>87</v>
      </c>
      <c r="E47" s="78">
        <f>L42</f>
        <v>2.0000000000000004</v>
      </c>
      <c r="F47" s="42" t="s">
        <v>41</v>
      </c>
      <c r="G47" s="42"/>
      <c r="H47" s="41">
        <f>E46+E47-E49+E52</f>
        <v>5</v>
      </c>
    </row>
    <row r="48" spans="1:13" ht="15.75" x14ac:dyDescent="0.25">
      <c r="D48" s="77" t="s">
        <v>88</v>
      </c>
      <c r="E48" s="78">
        <f>L41</f>
        <v>11.999999999999998</v>
      </c>
      <c r="F48" s="42" t="s">
        <v>42</v>
      </c>
      <c r="G48" s="42"/>
      <c r="H48" s="41">
        <f>2*E46+7*E47-E50+E53</f>
        <v>20.000000000000004</v>
      </c>
    </row>
    <row r="49" spans="4:8" ht="15.75" x14ac:dyDescent="0.25">
      <c r="D49" s="77" t="s">
        <v>89</v>
      </c>
      <c r="E49" s="78">
        <v>0</v>
      </c>
    </row>
    <row r="50" spans="4:8" ht="15.75" x14ac:dyDescent="0.25">
      <c r="D50" s="77" t="s">
        <v>90</v>
      </c>
      <c r="E50" s="78">
        <v>0</v>
      </c>
      <c r="F50" s="79" t="s">
        <v>95</v>
      </c>
      <c r="G50" s="80"/>
      <c r="H50" s="80"/>
    </row>
    <row r="51" spans="4:8" ht="15.75" x14ac:dyDescent="0.25">
      <c r="D51" s="77" t="s">
        <v>91</v>
      </c>
      <c r="E51" s="78">
        <v>0</v>
      </c>
      <c r="F51" s="79"/>
      <c r="G51" s="80"/>
      <c r="H51" s="80"/>
    </row>
    <row r="52" spans="4:8" ht="15.75" x14ac:dyDescent="0.25">
      <c r="D52" s="77" t="s">
        <v>92</v>
      </c>
      <c r="E52" s="78">
        <v>0</v>
      </c>
      <c r="F52" s="79"/>
      <c r="G52" s="80"/>
      <c r="H52" s="80"/>
    </row>
    <row r="53" spans="4:8" ht="15.75" x14ac:dyDescent="0.25">
      <c r="D53" s="77" t="s">
        <v>93</v>
      </c>
      <c r="E53" s="78">
        <v>0</v>
      </c>
      <c r="F53" s="79"/>
      <c r="G53" s="80"/>
      <c r="H53" s="80"/>
    </row>
    <row r="54" spans="4:8" ht="15.75" x14ac:dyDescent="0.25">
      <c r="D54" s="77" t="s">
        <v>94</v>
      </c>
      <c r="E54" s="78">
        <f>L43</f>
        <v>1200</v>
      </c>
      <c r="F54" s="79"/>
      <c r="G54" s="80"/>
      <c r="H54" s="80"/>
    </row>
  </sheetData>
  <mergeCells count="12">
    <mergeCell ref="F48:G48"/>
    <mergeCell ref="F50:H54"/>
    <mergeCell ref="O12:P12"/>
    <mergeCell ref="Q12:R12"/>
    <mergeCell ref="Q8:T8"/>
    <mergeCell ref="F46:G46"/>
    <mergeCell ref="F47:G47"/>
    <mergeCell ref="O8:P8"/>
    <mergeCell ref="O10:P10"/>
    <mergeCell ref="O11:P11"/>
    <mergeCell ref="Q10:R10"/>
    <mergeCell ref="Q11:R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D2B5-E2CD-4B4C-AC33-CFA3F681E128}">
  <dimension ref="A1:P44"/>
  <sheetViews>
    <sheetView topLeftCell="A13" workbookViewId="0">
      <selection activeCell="P13" sqref="P13"/>
    </sheetView>
  </sheetViews>
  <sheetFormatPr baseColWidth="10" defaultRowHeight="15" x14ac:dyDescent="0.2"/>
  <cols>
    <col min="1" max="1" width="11.42578125" style="1"/>
    <col min="2" max="2" width="11.42578125" style="3"/>
    <col min="3" max="3" width="11.42578125" style="1"/>
    <col min="4" max="4" width="15.28515625" style="1" bestFit="1" customWidth="1"/>
    <col min="5" max="5" width="18" style="1" bestFit="1" customWidth="1"/>
    <col min="6" max="6" width="16" style="1" bestFit="1" customWidth="1"/>
    <col min="7" max="8" width="14.7109375" style="1" bestFit="1" customWidth="1"/>
    <col min="9" max="9" width="18" style="1" bestFit="1" customWidth="1"/>
    <col min="10" max="10" width="14.7109375" style="3" bestFit="1" customWidth="1"/>
    <col min="11" max="16384" width="11.42578125" style="1"/>
  </cols>
  <sheetData>
    <row r="1" spans="2:16" x14ac:dyDescent="0.2">
      <c r="J1" s="1"/>
      <c r="K1" s="1" t="s">
        <v>1</v>
      </c>
      <c r="L1" s="1" t="s">
        <v>2</v>
      </c>
    </row>
    <row r="2" spans="2:16" x14ac:dyDescent="0.2">
      <c r="J2" s="1" t="s">
        <v>0</v>
      </c>
      <c r="K2" s="1">
        <v>7</v>
      </c>
      <c r="L2" s="1">
        <v>10</v>
      </c>
      <c r="M2" s="1">
        <v>700</v>
      </c>
    </row>
    <row r="3" spans="2:16" x14ac:dyDescent="0.2">
      <c r="J3" s="1" t="s">
        <v>3</v>
      </c>
      <c r="K3" s="1">
        <v>10</v>
      </c>
      <c r="L3" s="1">
        <v>8</v>
      </c>
      <c r="M3" s="1">
        <v>800</v>
      </c>
    </row>
    <row r="4" spans="2:16" x14ac:dyDescent="0.2">
      <c r="J4" s="1" t="s">
        <v>4</v>
      </c>
      <c r="K4" s="1">
        <v>6</v>
      </c>
      <c r="L4" s="1">
        <v>15</v>
      </c>
      <c r="M4" s="1">
        <v>900</v>
      </c>
    </row>
    <row r="5" spans="2:16" x14ac:dyDescent="0.2">
      <c r="J5" s="1"/>
      <c r="K5" s="1">
        <v>9000</v>
      </c>
      <c r="L5" s="1">
        <v>10000</v>
      </c>
    </row>
    <row r="7" spans="2:16" ht="15.75" customHeight="1" x14ac:dyDescent="0.2">
      <c r="J7" s="36" t="s">
        <v>5</v>
      </c>
      <c r="K7" s="36"/>
      <c r="M7" s="38" t="s">
        <v>14</v>
      </c>
      <c r="N7" s="38"/>
      <c r="O7" s="38"/>
    </row>
    <row r="8" spans="2:16" x14ac:dyDescent="0.2">
      <c r="J8" s="1" t="s">
        <v>6</v>
      </c>
    </row>
    <row r="9" spans="2:16" ht="15.75" customHeight="1" x14ac:dyDescent="0.2">
      <c r="J9" s="36" t="s">
        <v>7</v>
      </c>
      <c r="K9" s="36"/>
      <c r="L9" s="36" t="s">
        <v>11</v>
      </c>
      <c r="M9" s="36"/>
      <c r="O9" s="36" t="s">
        <v>11</v>
      </c>
      <c r="P9" s="36"/>
    </row>
    <row r="10" spans="2:16" ht="15.75" customHeight="1" x14ac:dyDescent="0.2">
      <c r="J10" s="36" t="s">
        <v>8</v>
      </c>
      <c r="K10" s="36"/>
      <c r="L10" s="36" t="s">
        <v>12</v>
      </c>
      <c r="M10" s="36"/>
      <c r="O10" s="36" t="s">
        <v>12</v>
      </c>
      <c r="P10" s="36"/>
    </row>
    <row r="11" spans="2:16" ht="15.75" customHeight="1" x14ac:dyDescent="0.2">
      <c r="J11" s="36" t="s">
        <v>9</v>
      </c>
      <c r="K11" s="36"/>
      <c r="L11" s="36" t="s">
        <v>13</v>
      </c>
      <c r="M11" s="36"/>
      <c r="O11" s="36" t="s">
        <v>13</v>
      </c>
      <c r="P11" s="36"/>
    </row>
    <row r="12" spans="2:16" ht="15.75" customHeight="1" x14ac:dyDescent="0.2">
      <c r="J12" s="36" t="s">
        <v>10</v>
      </c>
      <c r="K12" s="36"/>
    </row>
    <row r="13" spans="2:16" ht="15.75" x14ac:dyDescent="0.25">
      <c r="C13" s="2" t="s">
        <v>15</v>
      </c>
      <c r="D13" s="2">
        <v>9000</v>
      </c>
      <c r="E13" s="2">
        <v>10000</v>
      </c>
      <c r="F13" s="2">
        <v>0</v>
      </c>
      <c r="G13" s="2">
        <v>0</v>
      </c>
      <c r="H13" s="2">
        <v>0</v>
      </c>
    </row>
    <row r="14" spans="2:16" ht="15.75" x14ac:dyDescent="0.25">
      <c r="C14" s="2"/>
      <c r="D14" s="2" t="s">
        <v>1</v>
      </c>
      <c r="E14" s="2" t="s">
        <v>2</v>
      </c>
      <c r="F14" s="2" t="s">
        <v>16</v>
      </c>
      <c r="G14" s="2" t="s">
        <v>17</v>
      </c>
      <c r="H14" s="2" t="s">
        <v>18</v>
      </c>
    </row>
    <row r="15" spans="2:16" ht="15.75" x14ac:dyDescent="0.25">
      <c r="B15" s="3">
        <v>0</v>
      </c>
      <c r="C15" s="2" t="s">
        <v>16</v>
      </c>
      <c r="D15" s="5">
        <v>7</v>
      </c>
      <c r="E15" s="6">
        <v>10</v>
      </c>
      <c r="F15" s="7">
        <v>1</v>
      </c>
      <c r="G15" s="7">
        <v>0</v>
      </c>
      <c r="H15" s="8">
        <v>0</v>
      </c>
      <c r="I15" s="9">
        <v>700</v>
      </c>
      <c r="J15" s="3">
        <f>I15/E15</f>
        <v>70</v>
      </c>
    </row>
    <row r="16" spans="2:16" ht="15.75" x14ac:dyDescent="0.25">
      <c r="B16" s="3">
        <v>0</v>
      </c>
      <c r="C16" s="2" t="s">
        <v>17</v>
      </c>
      <c r="D16" s="10">
        <v>10</v>
      </c>
      <c r="E16" s="11">
        <v>8</v>
      </c>
      <c r="F16" s="12">
        <v>0</v>
      </c>
      <c r="G16" s="12">
        <v>1</v>
      </c>
      <c r="H16" s="13">
        <v>0</v>
      </c>
      <c r="I16" s="14">
        <v>800</v>
      </c>
      <c r="J16" s="3">
        <f t="shared" ref="J16:J17" si="0">I16/E16</f>
        <v>100</v>
      </c>
    </row>
    <row r="17" spans="1:10" ht="15.75" x14ac:dyDescent="0.25">
      <c r="B17" s="3">
        <v>0</v>
      </c>
      <c r="C17" s="2" t="s">
        <v>18</v>
      </c>
      <c r="D17" s="15">
        <v>6</v>
      </c>
      <c r="E17" s="11">
        <v>15</v>
      </c>
      <c r="F17" s="11">
        <v>0</v>
      </c>
      <c r="G17" s="11">
        <v>0</v>
      </c>
      <c r="H17" s="16">
        <v>1</v>
      </c>
      <c r="I17" s="17">
        <v>900</v>
      </c>
      <c r="J17" s="3">
        <f t="shared" si="0"/>
        <v>60</v>
      </c>
    </row>
    <row r="18" spans="1:10" ht="15.75" x14ac:dyDescent="0.25">
      <c r="C18" s="2" t="s">
        <v>19</v>
      </c>
      <c r="D18" s="10">
        <v>0</v>
      </c>
      <c r="E18" s="11">
        <v>0</v>
      </c>
      <c r="F18" s="12">
        <v>0</v>
      </c>
      <c r="G18" s="12">
        <v>0</v>
      </c>
      <c r="H18" s="13">
        <v>0</v>
      </c>
      <c r="I18" s="18">
        <v>0</v>
      </c>
    </row>
    <row r="19" spans="1:10" ht="15.75" x14ac:dyDescent="0.25">
      <c r="C19" s="2" t="s">
        <v>20</v>
      </c>
      <c r="D19" s="19">
        <f>D13-D18</f>
        <v>9000</v>
      </c>
      <c r="E19" s="20">
        <f t="shared" ref="E19:H19" si="1">E13-E18</f>
        <v>10000</v>
      </c>
      <c r="F19" s="21">
        <f t="shared" si="1"/>
        <v>0</v>
      </c>
      <c r="G19" s="21">
        <f t="shared" si="1"/>
        <v>0</v>
      </c>
      <c r="H19" s="22">
        <f t="shared" si="1"/>
        <v>0</v>
      </c>
      <c r="I19" s="23"/>
    </row>
    <row r="20" spans="1:10" x14ac:dyDescent="0.2">
      <c r="D20" s="23"/>
      <c r="E20" s="23"/>
      <c r="F20" s="23"/>
      <c r="G20" s="23"/>
      <c r="H20" s="23"/>
      <c r="I20" s="23"/>
    </row>
    <row r="21" spans="1:10" ht="15.75" x14ac:dyDescent="0.25">
      <c r="A21" s="4" t="s">
        <v>23</v>
      </c>
      <c r="B21" s="3">
        <v>0</v>
      </c>
      <c r="C21" s="2" t="s">
        <v>16</v>
      </c>
      <c r="D21" s="24">
        <f>-10*D23+D15</f>
        <v>3</v>
      </c>
      <c r="E21" s="6">
        <f t="shared" ref="E21:I21" si="2">-10*E23+E15</f>
        <v>0</v>
      </c>
      <c r="F21" s="6">
        <f t="shared" si="2"/>
        <v>1</v>
      </c>
      <c r="G21" s="6">
        <f t="shared" si="2"/>
        <v>0</v>
      </c>
      <c r="H21" s="25">
        <f t="shared" si="2"/>
        <v>-0.66666666666666663</v>
      </c>
      <c r="I21" s="26">
        <f t="shared" si="2"/>
        <v>100</v>
      </c>
      <c r="J21" s="3">
        <f>I21/D21</f>
        <v>33.333333333333336</v>
      </c>
    </row>
    <row r="22" spans="1:10" ht="15.75" x14ac:dyDescent="0.25">
      <c r="A22" s="4" t="s">
        <v>22</v>
      </c>
      <c r="B22" s="3">
        <v>0</v>
      </c>
      <c r="C22" s="2" t="s">
        <v>17</v>
      </c>
      <c r="D22" s="15">
        <f>-8*D23+D16</f>
        <v>6.8</v>
      </c>
      <c r="E22" s="12">
        <f t="shared" ref="E22:I22" si="3">-8*E23+E16</f>
        <v>0</v>
      </c>
      <c r="F22" s="12">
        <f t="shared" si="3"/>
        <v>0</v>
      </c>
      <c r="G22" s="12">
        <f t="shared" si="3"/>
        <v>1</v>
      </c>
      <c r="H22" s="13">
        <f t="shared" si="3"/>
        <v>-0.53333333333333333</v>
      </c>
      <c r="I22" s="14">
        <f t="shared" si="3"/>
        <v>320</v>
      </c>
      <c r="J22" s="3">
        <f t="shared" ref="J22:J23" si="4">I22/D22</f>
        <v>47.058823529411768</v>
      </c>
    </row>
    <row r="23" spans="1:10" ht="15.75" x14ac:dyDescent="0.25">
      <c r="A23" s="4" t="s">
        <v>21</v>
      </c>
      <c r="B23" s="3">
        <v>10000</v>
      </c>
      <c r="C23" s="2" t="s">
        <v>2</v>
      </c>
      <c r="D23" s="15">
        <f>1/15*D17</f>
        <v>0.4</v>
      </c>
      <c r="E23" s="12">
        <f t="shared" ref="E23:I23" si="5">1/15*E17</f>
        <v>1</v>
      </c>
      <c r="F23" s="12">
        <f t="shared" si="5"/>
        <v>0</v>
      </c>
      <c r="G23" s="12">
        <f t="shared" si="5"/>
        <v>0</v>
      </c>
      <c r="H23" s="13">
        <f t="shared" si="5"/>
        <v>6.6666666666666666E-2</v>
      </c>
      <c r="I23" s="14">
        <f t="shared" si="5"/>
        <v>60</v>
      </c>
      <c r="J23" s="3">
        <f t="shared" si="4"/>
        <v>150</v>
      </c>
    </row>
    <row r="24" spans="1:10" ht="15.75" x14ac:dyDescent="0.25">
      <c r="C24" s="2" t="s">
        <v>19</v>
      </c>
      <c r="D24" s="15">
        <f>10000*D23</f>
        <v>4000</v>
      </c>
      <c r="E24" s="12">
        <f t="shared" ref="E24:I24" si="6">10000*E23</f>
        <v>10000</v>
      </c>
      <c r="F24" s="12">
        <f t="shared" si="6"/>
        <v>0</v>
      </c>
      <c r="G24" s="12">
        <f t="shared" si="6"/>
        <v>0</v>
      </c>
      <c r="H24" s="13">
        <f t="shared" si="6"/>
        <v>666.66666666666663</v>
      </c>
      <c r="I24" s="18">
        <f t="shared" si="6"/>
        <v>600000</v>
      </c>
    </row>
    <row r="25" spans="1:10" ht="15.75" x14ac:dyDescent="0.25">
      <c r="C25" s="2" t="s">
        <v>20</v>
      </c>
      <c r="D25" s="27">
        <f>D13-D24</f>
        <v>5000</v>
      </c>
      <c r="E25" s="21">
        <f t="shared" ref="E25:H25" si="7">E13-E24</f>
        <v>0</v>
      </c>
      <c r="F25" s="21">
        <f t="shared" si="7"/>
        <v>0</v>
      </c>
      <c r="G25" s="21">
        <f t="shared" si="7"/>
        <v>0</v>
      </c>
      <c r="H25" s="22">
        <f t="shared" si="7"/>
        <v>-666.66666666666663</v>
      </c>
      <c r="I25" s="23"/>
    </row>
    <row r="26" spans="1:10" x14ac:dyDescent="0.2">
      <c r="D26" s="23"/>
      <c r="E26" s="23"/>
      <c r="F26" s="23"/>
      <c r="G26" s="23"/>
      <c r="H26" s="23"/>
      <c r="I26" s="23"/>
    </row>
    <row r="27" spans="1:10" ht="15.75" x14ac:dyDescent="0.25">
      <c r="A27" s="4" t="s">
        <v>24</v>
      </c>
      <c r="B27" s="3">
        <v>9000</v>
      </c>
      <c r="C27" s="2" t="s">
        <v>1</v>
      </c>
      <c r="D27" s="28">
        <f>1/3*D21</f>
        <v>1</v>
      </c>
      <c r="E27" s="7">
        <f t="shared" ref="E27:I27" si="8">1/3*E21</f>
        <v>0</v>
      </c>
      <c r="F27" s="7">
        <f t="shared" si="8"/>
        <v>0.33333333333333331</v>
      </c>
      <c r="G27" s="7">
        <f t="shared" si="8"/>
        <v>0</v>
      </c>
      <c r="H27" s="25">
        <f t="shared" si="8"/>
        <v>-0.22222222222222221</v>
      </c>
      <c r="I27" s="9">
        <f t="shared" si="8"/>
        <v>33.333333333333329</v>
      </c>
      <c r="J27" s="32">
        <f>I27/H27</f>
        <v>-150</v>
      </c>
    </row>
    <row r="28" spans="1:10" ht="15.75" x14ac:dyDescent="0.25">
      <c r="A28" s="4" t="s">
        <v>25</v>
      </c>
      <c r="B28" s="3">
        <v>0</v>
      </c>
      <c r="C28" s="2" t="s">
        <v>17</v>
      </c>
      <c r="D28" s="15">
        <f>-34/5*D27+D22</f>
        <v>0</v>
      </c>
      <c r="E28" s="11">
        <f t="shared" ref="E28:I28" si="9">-34/5*E27+E22</f>
        <v>0</v>
      </c>
      <c r="F28" s="11">
        <f t="shared" si="9"/>
        <v>-2.2666666666666666</v>
      </c>
      <c r="G28" s="11">
        <f t="shared" si="9"/>
        <v>1</v>
      </c>
      <c r="H28" s="16">
        <f t="shared" si="9"/>
        <v>0.97777777777777775</v>
      </c>
      <c r="I28" s="17">
        <f t="shared" si="9"/>
        <v>93.333333333333371</v>
      </c>
      <c r="J28" s="32">
        <f t="shared" ref="J28:J29" si="10">I28/H28</f>
        <v>95.454545454545496</v>
      </c>
    </row>
    <row r="29" spans="1:10" ht="15.75" x14ac:dyDescent="0.25">
      <c r="A29" s="4" t="s">
        <v>26</v>
      </c>
      <c r="B29" s="3">
        <v>10000</v>
      </c>
      <c r="C29" s="2" t="s">
        <v>2</v>
      </c>
      <c r="D29" s="29">
        <f>-2/5*D27+D23</f>
        <v>0</v>
      </c>
      <c r="E29" s="12">
        <f t="shared" ref="E29:I29" si="11">-2/5*E27+E23</f>
        <v>1</v>
      </c>
      <c r="F29" s="12">
        <f t="shared" si="11"/>
        <v>-0.13333333333333333</v>
      </c>
      <c r="G29" s="12">
        <f t="shared" si="11"/>
        <v>0</v>
      </c>
      <c r="H29" s="16">
        <f t="shared" si="11"/>
        <v>0.15555555555555556</v>
      </c>
      <c r="I29" s="14">
        <f t="shared" si="11"/>
        <v>46.666666666666671</v>
      </c>
      <c r="J29" s="32">
        <f t="shared" si="10"/>
        <v>300</v>
      </c>
    </row>
    <row r="30" spans="1:10" ht="15.75" x14ac:dyDescent="0.25">
      <c r="C30" s="2" t="s">
        <v>19</v>
      </c>
      <c r="D30" s="29">
        <f>9000*D27+10000*D29</f>
        <v>9000</v>
      </c>
      <c r="E30" s="12">
        <f t="shared" ref="E30:I30" si="12">9000*E27+10000*E29</f>
        <v>10000</v>
      </c>
      <c r="F30" s="12">
        <f t="shared" si="12"/>
        <v>1666.6666666666667</v>
      </c>
      <c r="G30" s="12">
        <f t="shared" si="12"/>
        <v>0</v>
      </c>
      <c r="H30" s="16">
        <f t="shared" si="12"/>
        <v>-444.44444444444434</v>
      </c>
      <c r="I30" s="18">
        <f t="shared" si="12"/>
        <v>766666.66666666663</v>
      </c>
    </row>
    <row r="31" spans="1:10" ht="15.75" x14ac:dyDescent="0.25">
      <c r="C31" s="2" t="s">
        <v>20</v>
      </c>
      <c r="D31" s="30">
        <f>D13-D30</f>
        <v>0</v>
      </c>
      <c r="E31" s="21">
        <f t="shared" ref="E31:H31" si="13">E13-E30</f>
        <v>0</v>
      </c>
      <c r="F31" s="21">
        <f t="shared" si="13"/>
        <v>-1666.6666666666667</v>
      </c>
      <c r="G31" s="21">
        <f t="shared" si="13"/>
        <v>0</v>
      </c>
      <c r="H31" s="31">
        <f t="shared" si="13"/>
        <v>444.44444444444434</v>
      </c>
      <c r="I31" s="23"/>
    </row>
    <row r="32" spans="1:10" x14ac:dyDescent="0.2">
      <c r="D32" s="23"/>
      <c r="E32" s="23"/>
      <c r="F32" s="23"/>
      <c r="G32" s="23"/>
      <c r="H32" s="23"/>
      <c r="I32" s="23"/>
    </row>
    <row r="33" spans="1:10" ht="15.75" x14ac:dyDescent="0.25">
      <c r="A33" s="4" t="s">
        <v>28</v>
      </c>
      <c r="B33" s="3">
        <v>9000</v>
      </c>
      <c r="C33" s="2" t="s">
        <v>1</v>
      </c>
      <c r="D33" s="28">
        <f>2/9*D34+D27</f>
        <v>1</v>
      </c>
      <c r="E33" s="7">
        <f t="shared" ref="E33:I33" si="14">2/9*E34+E27</f>
        <v>0</v>
      </c>
      <c r="F33" s="7">
        <f t="shared" si="14"/>
        <v>-0.18181818181818171</v>
      </c>
      <c r="G33" s="7">
        <f t="shared" si="14"/>
        <v>0.22727272727272727</v>
      </c>
      <c r="H33" s="8">
        <f t="shared" si="14"/>
        <v>0</v>
      </c>
      <c r="I33" s="9">
        <f t="shared" si="14"/>
        <v>54.545454545454547</v>
      </c>
    </row>
    <row r="34" spans="1:10" ht="15.75" x14ac:dyDescent="0.25">
      <c r="A34" s="4" t="s">
        <v>27</v>
      </c>
      <c r="B34" s="3">
        <v>0</v>
      </c>
      <c r="C34" s="2" t="s">
        <v>18</v>
      </c>
      <c r="D34" s="29">
        <f>45/44*D28</f>
        <v>0</v>
      </c>
      <c r="E34" s="12">
        <f t="shared" ref="E34:I34" si="15">45/44*E28</f>
        <v>0</v>
      </c>
      <c r="F34" s="12">
        <f t="shared" si="15"/>
        <v>-2.3181818181818179</v>
      </c>
      <c r="G34" s="12">
        <f t="shared" si="15"/>
        <v>1.0227272727272727</v>
      </c>
      <c r="H34" s="13">
        <f t="shared" si="15"/>
        <v>1</v>
      </c>
      <c r="I34" s="14">
        <f t="shared" si="15"/>
        <v>95.454545454545496</v>
      </c>
    </row>
    <row r="35" spans="1:10" ht="15.75" x14ac:dyDescent="0.25">
      <c r="A35" s="4" t="s">
        <v>29</v>
      </c>
      <c r="B35" s="3">
        <v>10000</v>
      </c>
      <c r="C35" s="2" t="s">
        <v>2</v>
      </c>
      <c r="D35" s="29">
        <f>-7/45*D34+D29</f>
        <v>0</v>
      </c>
      <c r="E35" s="12">
        <f t="shared" ref="E35:I35" si="16">-7/45*E34+E29</f>
        <v>1</v>
      </c>
      <c r="F35" s="12">
        <f t="shared" si="16"/>
        <v>0.22727272727272721</v>
      </c>
      <c r="G35" s="12">
        <f t="shared" si="16"/>
        <v>-0.15909090909090909</v>
      </c>
      <c r="H35" s="13">
        <f t="shared" si="16"/>
        <v>0</v>
      </c>
      <c r="I35" s="14">
        <f t="shared" si="16"/>
        <v>31.818181818181817</v>
      </c>
    </row>
    <row r="36" spans="1:10" ht="15.75" x14ac:dyDescent="0.25">
      <c r="C36" s="2" t="s">
        <v>19</v>
      </c>
      <c r="D36" s="29">
        <f>9000*D33+10000*D35</f>
        <v>9000</v>
      </c>
      <c r="E36" s="12">
        <f t="shared" ref="E36:I36" si="17">9000*E33+10000*E35</f>
        <v>10000</v>
      </c>
      <c r="F36" s="12">
        <f t="shared" si="17"/>
        <v>636.36363636363672</v>
      </c>
      <c r="G36" s="12">
        <f t="shared" si="17"/>
        <v>454.5454545454545</v>
      </c>
      <c r="H36" s="13">
        <f t="shared" si="17"/>
        <v>0</v>
      </c>
      <c r="I36" s="18">
        <f t="shared" si="17"/>
        <v>809090.90909090918</v>
      </c>
    </row>
    <row r="37" spans="1:10" ht="15.75" x14ac:dyDescent="0.25">
      <c r="C37" s="2" t="s">
        <v>20</v>
      </c>
      <c r="D37" s="30">
        <f>D13-D36</f>
        <v>0</v>
      </c>
      <c r="E37" s="21">
        <f t="shared" ref="E37:H37" si="18">E13-E36</f>
        <v>0</v>
      </c>
      <c r="F37" s="21">
        <f t="shared" si="18"/>
        <v>-636.36363636363672</v>
      </c>
      <c r="G37" s="21">
        <f t="shared" si="18"/>
        <v>-454.5454545454545</v>
      </c>
      <c r="H37" s="22">
        <f t="shared" si="18"/>
        <v>0</v>
      </c>
      <c r="I37" s="23"/>
    </row>
    <row r="38" spans="1:10" x14ac:dyDescent="0.2">
      <c r="D38" s="23"/>
      <c r="E38" s="23"/>
      <c r="F38" s="23"/>
      <c r="G38" s="23"/>
      <c r="H38" s="23"/>
      <c r="I38" s="23"/>
    </row>
    <row r="39" spans="1:10" ht="15.75" x14ac:dyDescent="0.25">
      <c r="D39" s="33" t="s">
        <v>1</v>
      </c>
      <c r="E39" s="35">
        <f>I33</f>
        <v>54.545454545454547</v>
      </c>
      <c r="F39" s="23"/>
      <c r="G39" s="1" t="s">
        <v>11</v>
      </c>
      <c r="H39" s="23"/>
      <c r="I39" s="23">
        <f>7*E39+10*E40+E41</f>
        <v>700</v>
      </c>
    </row>
    <row r="40" spans="1:10" ht="15.75" x14ac:dyDescent="0.25">
      <c r="D40" s="34" t="s">
        <v>2</v>
      </c>
      <c r="E40" s="35">
        <f>I35</f>
        <v>31.818181818181817</v>
      </c>
      <c r="G40" s="1" t="s">
        <v>12</v>
      </c>
      <c r="I40" s="23">
        <f>10*E39+8*E40+E42</f>
        <v>800</v>
      </c>
    </row>
    <row r="41" spans="1:10" ht="15.75" x14ac:dyDescent="0.25">
      <c r="D41" s="34" t="s">
        <v>16</v>
      </c>
      <c r="E41" s="35">
        <v>0</v>
      </c>
      <c r="G41" s="1" t="s">
        <v>13</v>
      </c>
      <c r="I41" s="23">
        <f>6*E39+15*E40+E43</f>
        <v>900</v>
      </c>
    </row>
    <row r="42" spans="1:10" ht="15.75" x14ac:dyDescent="0.25">
      <c r="D42" s="34" t="s">
        <v>17</v>
      </c>
      <c r="E42" s="35">
        <v>0</v>
      </c>
    </row>
    <row r="43" spans="1:10" ht="15.75" x14ac:dyDescent="0.25">
      <c r="D43" s="34" t="s">
        <v>18</v>
      </c>
      <c r="E43" s="35">
        <f>I34</f>
        <v>95.454545454545496</v>
      </c>
    </row>
    <row r="44" spans="1:10" ht="15.75" x14ac:dyDescent="0.25">
      <c r="D44" s="34" t="s">
        <v>19</v>
      </c>
      <c r="E44" s="35">
        <f>I36</f>
        <v>809090.90909090918</v>
      </c>
      <c r="F44" s="37" t="s">
        <v>30</v>
      </c>
      <c r="G44" s="39"/>
      <c r="H44" s="39"/>
      <c r="I44" s="39"/>
      <c r="J44" s="39"/>
    </row>
  </sheetData>
  <mergeCells count="12">
    <mergeCell ref="L10:M10"/>
    <mergeCell ref="L11:M11"/>
    <mergeCell ref="O9:P9"/>
    <mergeCell ref="O10:P10"/>
    <mergeCell ref="O11:P11"/>
    <mergeCell ref="F44:J44"/>
    <mergeCell ref="J7:K7"/>
    <mergeCell ref="J9:K9"/>
    <mergeCell ref="J10:K10"/>
    <mergeCell ref="J11:K11"/>
    <mergeCell ref="J12:K1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2021-03-19T18:22:36Z</dcterms:created>
  <dcterms:modified xsi:type="dcterms:W3CDTF">2021-03-20T23:31:49Z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9698ad19-ea06-45b0-a661-5be10ca28567</vt:lpwstr>
  </property>
</Properties>
</file>