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pi\Desktop\PC trabajo\2021\2020-2021-2\métodos cuantitativos 2020-2021-2\"/>
    </mc:Choice>
  </mc:AlternateContent>
  <xr:revisionPtr revIDLastSave="0" documentId="13_ncr:1_{267E0035-2D28-41C9-8F38-A271E97ACECA}" xr6:coauthVersionLast="46" xr6:coauthVersionMax="46" xr10:uidLastSave="{00000000-0000-0000-0000-000000000000}"/>
  <bookViews>
    <workbookView xWindow="-114" yWindow="-114" windowWidth="19704" windowHeight="10579" activeTab="1" xr2:uid="{58CA0C48-902C-4B40-B28F-59F8B1CE4434}"/>
  </bookViews>
  <sheets>
    <sheet name="Planteam" sheetId="4" r:id="rId1"/>
    <sheet name="Teorema Dual 1" sheetId="2" r:id="rId2"/>
    <sheet name="Teorema Dual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5" l="1"/>
  <c r="H71" i="5"/>
  <c r="E68" i="5"/>
  <c r="F68" i="5"/>
  <c r="G68" i="5"/>
  <c r="H68" i="5"/>
  <c r="I68" i="5"/>
  <c r="D68" i="5"/>
  <c r="E67" i="5"/>
  <c r="F67" i="5"/>
  <c r="G67" i="5"/>
  <c r="H67" i="5"/>
  <c r="I67" i="5"/>
  <c r="D67" i="5"/>
  <c r="E66" i="5"/>
  <c r="F66" i="5"/>
  <c r="G66" i="5"/>
  <c r="H66" i="5"/>
  <c r="I66" i="5"/>
  <c r="D66" i="5"/>
  <c r="J62" i="5"/>
  <c r="J61" i="5"/>
  <c r="E63" i="5"/>
  <c r="F63" i="5"/>
  <c r="G63" i="5"/>
  <c r="H63" i="5"/>
  <c r="I63" i="5"/>
  <c r="D63" i="5"/>
  <c r="E61" i="5"/>
  <c r="F61" i="5"/>
  <c r="G61" i="5"/>
  <c r="H61" i="5"/>
  <c r="I61" i="5"/>
  <c r="D61" i="5"/>
  <c r="E62" i="5"/>
  <c r="F62" i="5"/>
  <c r="G62" i="5"/>
  <c r="H62" i="5"/>
  <c r="I62" i="5"/>
  <c r="D62" i="5"/>
  <c r="J57" i="5"/>
  <c r="J56" i="5"/>
  <c r="E59" i="5"/>
  <c r="F59" i="5"/>
  <c r="G59" i="5"/>
  <c r="D59" i="5"/>
  <c r="E58" i="5"/>
  <c r="F58" i="5"/>
  <c r="G58" i="5"/>
  <c r="H58" i="5"/>
  <c r="I58" i="5"/>
  <c r="D58" i="5"/>
  <c r="E56" i="5"/>
  <c r="F56" i="5"/>
  <c r="G56" i="5"/>
  <c r="H56" i="5"/>
  <c r="I56" i="5"/>
  <c r="D56" i="5"/>
  <c r="E57" i="5"/>
  <c r="F57" i="5"/>
  <c r="G57" i="5"/>
  <c r="H57" i="5"/>
  <c r="I57" i="5"/>
  <c r="D57" i="5"/>
  <c r="J52" i="5"/>
  <c r="J51" i="5"/>
  <c r="H34" i="5"/>
  <c r="H33" i="5"/>
  <c r="E30" i="5"/>
  <c r="F30" i="5"/>
  <c r="G30" i="5"/>
  <c r="H30" i="5"/>
  <c r="I30" i="5"/>
  <c r="J30" i="5"/>
  <c r="D30" i="5"/>
  <c r="E29" i="5"/>
  <c r="F29" i="5"/>
  <c r="G29" i="5"/>
  <c r="H29" i="5"/>
  <c r="I29" i="5"/>
  <c r="J29" i="5"/>
  <c r="D29" i="5"/>
  <c r="E28" i="5"/>
  <c r="F28" i="5"/>
  <c r="G28" i="5"/>
  <c r="H28" i="5"/>
  <c r="I28" i="5"/>
  <c r="J28" i="5"/>
  <c r="D28" i="5"/>
  <c r="K24" i="5"/>
  <c r="K23" i="5"/>
  <c r="D26" i="5"/>
  <c r="E23" i="5"/>
  <c r="F23" i="5"/>
  <c r="G23" i="5"/>
  <c r="H23" i="5"/>
  <c r="I23" i="5"/>
  <c r="J23" i="5"/>
  <c r="D23" i="5"/>
  <c r="E24" i="5"/>
  <c r="F24" i="5"/>
  <c r="G24" i="5"/>
  <c r="H24" i="5"/>
  <c r="I24" i="5"/>
  <c r="J24" i="5"/>
  <c r="D24" i="5"/>
  <c r="K19" i="5"/>
  <c r="K18" i="5"/>
  <c r="H68" i="2"/>
  <c r="H67" i="2"/>
  <c r="E65" i="2"/>
  <c r="F65" i="2"/>
  <c r="G65" i="2"/>
  <c r="H65" i="2"/>
  <c r="D65" i="2"/>
  <c r="E64" i="2"/>
  <c r="F64" i="2"/>
  <c r="G64" i="2"/>
  <c r="H64" i="2"/>
  <c r="I64" i="2"/>
  <c r="D64" i="2"/>
  <c r="E63" i="2"/>
  <c r="F63" i="2"/>
  <c r="G63" i="2"/>
  <c r="H63" i="2"/>
  <c r="I63" i="2"/>
  <c r="D63" i="2"/>
  <c r="E62" i="2"/>
  <c r="F62" i="2"/>
  <c r="G62" i="2"/>
  <c r="H62" i="2"/>
  <c r="I62" i="2"/>
  <c r="D62" i="2"/>
  <c r="J58" i="2"/>
  <c r="J57" i="2"/>
  <c r="E60" i="2"/>
  <c r="F60" i="2"/>
  <c r="G60" i="2"/>
  <c r="H60" i="2"/>
  <c r="D60" i="2"/>
  <c r="E59" i="2"/>
  <c r="F59" i="2"/>
  <c r="G59" i="2"/>
  <c r="H59" i="2"/>
  <c r="I59" i="2"/>
  <c r="D59" i="2"/>
  <c r="E58" i="2"/>
  <c r="F58" i="2"/>
  <c r="G58" i="2"/>
  <c r="H58" i="2"/>
  <c r="I58" i="2"/>
  <c r="D58" i="2"/>
  <c r="E57" i="2"/>
  <c r="F57" i="2"/>
  <c r="G57" i="2"/>
  <c r="H57" i="2"/>
  <c r="I57" i="2"/>
  <c r="D57" i="2"/>
  <c r="J53" i="2"/>
  <c r="J52" i="2"/>
  <c r="E55" i="2"/>
  <c r="F55" i="2"/>
  <c r="G55" i="2"/>
  <c r="H55" i="2"/>
  <c r="D55" i="2"/>
  <c r="E54" i="2"/>
  <c r="F54" i="2"/>
  <c r="G54" i="2"/>
  <c r="H54" i="2"/>
  <c r="I54" i="2"/>
  <c r="D54" i="2"/>
  <c r="E52" i="2"/>
  <c r="F52" i="2"/>
  <c r="G52" i="2"/>
  <c r="H52" i="2"/>
  <c r="I52" i="2"/>
  <c r="D52" i="2"/>
  <c r="E53" i="2"/>
  <c r="F53" i="2"/>
  <c r="G53" i="2"/>
  <c r="H53" i="2"/>
  <c r="I53" i="2"/>
  <c r="D53" i="2"/>
  <c r="J48" i="2"/>
  <c r="J47" i="2"/>
  <c r="E50" i="2"/>
  <c r="F50" i="2"/>
  <c r="G50" i="2"/>
  <c r="H50" i="2"/>
  <c r="D50" i="2"/>
</calcChain>
</file>

<file path=xl/sharedStrings.xml><?xml version="1.0" encoding="utf-8"?>
<sst xmlns="http://schemas.openxmlformats.org/spreadsheetml/2006/main" count="308" uniqueCount="137">
  <si>
    <t>B=Núm de contenedores de mayorista B</t>
  </si>
  <si>
    <t>Mín Z=200A+300B</t>
  </si>
  <si>
    <t>langostino</t>
  </si>
  <si>
    <t>nécoras</t>
  </si>
  <si>
    <t>percebes</t>
  </si>
  <si>
    <t>A</t>
  </si>
  <si>
    <t>B</t>
  </si>
  <si>
    <t>&gt;=16</t>
  </si>
  <si>
    <t>&gt;=5</t>
  </si>
  <si>
    <t>&gt;=20</t>
  </si>
  <si>
    <t>$200</t>
  </si>
  <si>
    <t>$300</t>
  </si>
  <si>
    <t>s.a</t>
  </si>
  <si>
    <t>r1</t>
  </si>
  <si>
    <t>r2</t>
  </si>
  <si>
    <t>r3</t>
  </si>
  <si>
    <t>r4</t>
  </si>
  <si>
    <t>r5</t>
  </si>
  <si>
    <t>8A+2B&gt;=16</t>
  </si>
  <si>
    <t>A+B&gt;=5</t>
  </si>
  <si>
    <t>2A+7B&gt;=20</t>
  </si>
  <si>
    <t>A&gt;=0</t>
  </si>
  <si>
    <t>B&gt;=0</t>
  </si>
  <si>
    <t>8A+2B-h1+A1=16</t>
  </si>
  <si>
    <t>A+B-h2+A2=5</t>
  </si>
  <si>
    <t>2A+7B-h3+A3=20</t>
  </si>
  <si>
    <t>Cj</t>
  </si>
  <si>
    <t>h1</t>
  </si>
  <si>
    <t>h2</t>
  </si>
  <si>
    <t>h3</t>
  </si>
  <si>
    <t>A1</t>
  </si>
  <si>
    <t>A2</t>
  </si>
  <si>
    <t>A3</t>
  </si>
  <si>
    <t>A=Núm de contenedores de mayorista A</t>
  </si>
  <si>
    <t>Zj</t>
  </si>
  <si>
    <t>Cj-Zj</t>
  </si>
  <si>
    <t>Z=200A+300B+0h1+0h2+0h3+MA1+MA2+MA3</t>
  </si>
  <si>
    <t>M</t>
  </si>
  <si>
    <t>11M</t>
  </si>
  <si>
    <t>10M</t>
  </si>
  <si>
    <t>-M</t>
  </si>
  <si>
    <t>41M</t>
  </si>
  <si>
    <t>200-11M</t>
  </si>
  <si>
    <t>300-10M</t>
  </si>
  <si>
    <t>MínZ=4.5A+1.5B</t>
  </si>
  <si>
    <t>a</t>
  </si>
  <si>
    <t>s.a.</t>
  </si>
  <si>
    <t>A=Un, de grs del complemento alimenticio A</t>
  </si>
  <si>
    <t>B=Un, de grs del complemento alimenticio B</t>
  </si>
  <si>
    <t>A+B&lt;=150</t>
  </si>
  <si>
    <t>A+B&gt;=50</t>
  </si>
  <si>
    <t>A&gt;=B</t>
  </si>
  <si>
    <t>A&lt;=B1_B2_B0</t>
  </si>
  <si>
    <t>r6</t>
  </si>
  <si>
    <t>A=</t>
  </si>
  <si>
    <t>B=</t>
  </si>
  <si>
    <t>Zj=</t>
  </si>
  <si>
    <t>Primal</t>
  </si>
  <si>
    <t>Dual</t>
  </si>
  <si>
    <t>Máx Z=16x+5y+20w</t>
  </si>
  <si>
    <t>8x+y+2w&lt;=200</t>
  </si>
  <si>
    <t>2x+y+7w&lt;=300</t>
  </si>
  <si>
    <t>Z=16x+5y+20w+0h1+0h2</t>
  </si>
  <si>
    <t>8x+y+2w+h1=200</t>
  </si>
  <si>
    <t>2x+y+7w+h2=300</t>
  </si>
  <si>
    <t>x,y,w&gt;=0</t>
  </si>
  <si>
    <t>x</t>
  </si>
  <si>
    <t>y</t>
  </si>
  <si>
    <t>w</t>
  </si>
  <si>
    <t>1/7h2</t>
  </si>
  <si>
    <t>-2w+h1</t>
  </si>
  <si>
    <t>7/52h1</t>
  </si>
  <si>
    <t>-2/7x+w</t>
  </si>
  <si>
    <t>52/5x</t>
  </si>
  <si>
    <t>-3/26y+w</t>
  </si>
  <si>
    <t>x=</t>
  </si>
  <si>
    <t>y=</t>
  </si>
  <si>
    <t>w=</t>
  </si>
  <si>
    <t>h1=</t>
  </si>
  <si>
    <t>h2=</t>
  </si>
  <si>
    <t>Máx Z=x+y</t>
  </si>
  <si>
    <t>2x+3y&lt;=30</t>
  </si>
  <si>
    <t>x+2y&gt;=8</t>
  </si>
  <si>
    <t>x&gt;=0</t>
  </si>
  <si>
    <t>y&gt;=0</t>
  </si>
  <si>
    <t>PRIMAL</t>
  </si>
  <si>
    <t>-x-2y&lt;=-8</t>
  </si>
  <si>
    <t>DUAL</t>
  </si>
  <si>
    <t>Mín Z=30a-8b</t>
  </si>
  <si>
    <t>2a-b&gt;=1</t>
  </si>
  <si>
    <t>3a-2b&gt;=1</t>
  </si>
  <si>
    <t>a&gt;=0</t>
  </si>
  <si>
    <t>b&gt;=0</t>
  </si>
  <si>
    <t>2a-b-h1+A1=1</t>
  </si>
  <si>
    <t>3a-2b-h2+A2=1</t>
  </si>
  <si>
    <t>Z=30a-8b+0h1+0h2+MA1+MA2</t>
  </si>
  <si>
    <t>b</t>
  </si>
  <si>
    <t>5M</t>
  </si>
  <si>
    <t>-3M</t>
  </si>
  <si>
    <t>2M</t>
  </si>
  <si>
    <t>30-5M</t>
  </si>
  <si>
    <t>-8+3M</t>
  </si>
  <si>
    <t>1/3*A2</t>
  </si>
  <si>
    <t>-2*a+A1</t>
  </si>
  <si>
    <t>-20+M/3</t>
  </si>
  <si>
    <t>-10+2/3M</t>
  </si>
  <si>
    <t>10-2/3M</t>
  </si>
  <si>
    <t>10+M/3</t>
  </si>
  <si>
    <t>12-M/3</t>
  </si>
  <si>
    <t>-10+5/3M</t>
  </si>
  <si>
    <t>3/2A1</t>
  </si>
  <si>
    <t>1/3h2+a</t>
  </si>
  <si>
    <t>-15+M</t>
  </si>
  <si>
    <t>a=</t>
  </si>
  <si>
    <t>b=</t>
  </si>
  <si>
    <t>A2=</t>
  </si>
  <si>
    <t>1/2</t>
  </si>
  <si>
    <t>A1=</t>
  </si>
  <si>
    <t>x=15</t>
  </si>
  <si>
    <t>y=0</t>
  </si>
  <si>
    <t>Zj=15</t>
  </si>
  <si>
    <t>2x+3y+h1=30</t>
  </si>
  <si>
    <t>x+2y-h2+A2=8</t>
  </si>
  <si>
    <t>Z=x+y+0h1+0h2-MA2</t>
  </si>
  <si>
    <t>-2M</t>
  </si>
  <si>
    <t>-8M</t>
  </si>
  <si>
    <t>1+M</t>
  </si>
  <si>
    <t>1+2M</t>
  </si>
  <si>
    <t>1/2A2</t>
  </si>
  <si>
    <t>-3y+h1</t>
  </si>
  <si>
    <t>-M-1/2</t>
  </si>
  <si>
    <t>2y</t>
  </si>
  <si>
    <t>-1/2x+h1</t>
  </si>
  <si>
    <t>-M-1</t>
  </si>
  <si>
    <t>1/2h1</t>
  </si>
  <si>
    <t>h2+x</t>
  </si>
  <si>
    <t>-1/2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</si>
</sst>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164" fontId="2" fillId="4" borderId="0" xfId="0" applyNumberFormat="1" applyFont="1" applyFill="1"/>
    <xf numFmtId="0" fontId="2" fillId="4" borderId="0" xfId="0" applyFont="1" applyFill="1"/>
    <xf numFmtId="0" fontId="0" fillId="3" borderId="0" xfId="0" quotePrefix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1" xfId="0" quotePrefix="1" applyNumberFormat="1" applyFill="1" applyBorder="1"/>
    <xf numFmtId="0" fontId="0" fillId="3" borderId="1" xfId="0" applyFill="1" applyBorder="1"/>
    <xf numFmtId="0" fontId="0" fillId="3" borderId="1" xfId="0" quotePrefix="1" applyFill="1" applyBorder="1"/>
    <xf numFmtId="0" fontId="2" fillId="0" borderId="0" xfId="0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quotePrefix="1" applyNumberFormat="1"/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529591</xdr:colOff>
      <xdr:row>10</xdr:row>
      <xdr:rowOff>160736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3C3ACA-8261-4E1D-9F81-F248FDA30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23809" cy="19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126749</xdr:colOff>
      <xdr:row>0</xdr:row>
      <xdr:rowOff>108642</xdr:rowOff>
    </xdr:from>
    <xdr:to>
      <xdr:col>9</xdr:col>
      <xdr:colOff>526711</xdr:colOff>
      <xdr:row>11</xdr:row>
      <xdr:rowOff>69261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ED5FBC-3453-44BE-91A9-A6E5C9293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49" y="108642"/>
          <a:ext cx="7266667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DE63-F0AA-4E00-A6CC-7D6FB30880AF}">
  <dimension ref="B12:E19"/>
  <sheetViews>
    <sheetView topLeftCell="A10" zoomScale="115" zoomScaleNormal="115" workbookViewId="0">
      <selection activeCell="G12" sqref="G12"/>
    </sheetView>
  </sheetViews>
  <sheetFormatPr baseColWidth="10" defaultRowHeight="14.3" x14ac:dyDescent="0.25"/>
  <sheetData>
    <row r="12" spans="2:5" x14ac:dyDescent="0.25">
      <c r="B12" t="s">
        <v>44</v>
      </c>
      <c r="E12" t="s">
        <v>47</v>
      </c>
    </row>
    <row r="13" spans="2:5" x14ac:dyDescent="0.25">
      <c r="B13" t="s">
        <v>46</v>
      </c>
      <c r="E13" t="s">
        <v>48</v>
      </c>
    </row>
    <row r="14" spans="2:5" x14ac:dyDescent="0.25">
      <c r="B14" t="s">
        <v>13</v>
      </c>
      <c r="C14" t="s">
        <v>49</v>
      </c>
    </row>
    <row r="15" spans="2:5" x14ac:dyDescent="0.25">
      <c r="B15" t="s">
        <v>14</v>
      </c>
      <c r="C15" t="s">
        <v>50</v>
      </c>
    </row>
    <row r="16" spans="2:5" x14ac:dyDescent="0.25">
      <c r="B16" t="s">
        <v>15</v>
      </c>
      <c r="C16" t="s">
        <v>51</v>
      </c>
    </row>
    <row r="17" spans="2:3" x14ac:dyDescent="0.25">
      <c r="B17" t="s">
        <v>16</v>
      </c>
      <c r="C17" t="s">
        <v>52</v>
      </c>
    </row>
    <row r="18" spans="2:3" x14ac:dyDescent="0.25">
      <c r="B18" t="s">
        <v>17</v>
      </c>
      <c r="C18" t="s">
        <v>21</v>
      </c>
    </row>
    <row r="19" spans="2:3" x14ac:dyDescent="0.25">
      <c r="B19" t="s">
        <v>53</v>
      </c>
      <c r="C19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85AB-1B83-4D09-B8BF-750BF4F36142}">
  <dimension ref="A13:L72"/>
  <sheetViews>
    <sheetView tabSelected="1" topLeftCell="A14" zoomScaleNormal="100" workbookViewId="0">
      <selection activeCell="G64" sqref="G64:H64"/>
    </sheetView>
  </sheetViews>
  <sheetFormatPr baseColWidth="10" defaultRowHeight="14.3" x14ac:dyDescent="0.25"/>
  <cols>
    <col min="4" max="4" width="13.140625" customWidth="1"/>
    <col min="5" max="8" width="11.5703125" bestFit="1" customWidth="1"/>
    <col min="9" max="9" width="14.7109375" customWidth="1"/>
    <col min="10" max="10" width="13.140625" customWidth="1"/>
  </cols>
  <sheetData>
    <row r="13" spans="2:10" x14ac:dyDescent="0.25">
      <c r="B13" t="s">
        <v>33</v>
      </c>
    </row>
    <row r="14" spans="2:10" x14ac:dyDescent="0.25">
      <c r="B14" t="s">
        <v>0</v>
      </c>
    </row>
    <row r="16" spans="2:10" x14ac:dyDescent="0.25">
      <c r="B16" s="1" t="s">
        <v>2</v>
      </c>
      <c r="C16" s="1" t="s">
        <v>3</v>
      </c>
      <c r="D16" s="1" t="s">
        <v>4</v>
      </c>
      <c r="E16" s="1"/>
      <c r="G16" t="s">
        <v>1</v>
      </c>
      <c r="J16" t="s">
        <v>36</v>
      </c>
    </row>
    <row r="17" spans="1:12" x14ac:dyDescent="0.25">
      <c r="A17" s="1" t="s">
        <v>5</v>
      </c>
      <c r="B17" s="1">
        <v>8</v>
      </c>
      <c r="C17" s="1">
        <v>1</v>
      </c>
      <c r="D17" s="1">
        <v>2</v>
      </c>
      <c r="E17" s="1" t="s">
        <v>10</v>
      </c>
      <c r="G17" t="s">
        <v>12</v>
      </c>
    </row>
    <row r="18" spans="1:12" x14ac:dyDescent="0.25">
      <c r="A18" s="1" t="s">
        <v>6</v>
      </c>
      <c r="B18" s="1">
        <v>2</v>
      </c>
      <c r="C18" s="1">
        <v>1</v>
      </c>
      <c r="D18" s="1">
        <v>7</v>
      </c>
      <c r="E18" s="1" t="s">
        <v>11</v>
      </c>
      <c r="G18" t="s">
        <v>13</v>
      </c>
      <c r="H18" t="s">
        <v>18</v>
      </c>
      <c r="J18" t="s">
        <v>23</v>
      </c>
    </row>
    <row r="19" spans="1:12" x14ac:dyDescent="0.25">
      <c r="B19" s="1" t="s">
        <v>7</v>
      </c>
      <c r="C19" s="1" t="s">
        <v>8</v>
      </c>
      <c r="D19" s="1" t="s">
        <v>9</v>
      </c>
      <c r="E19" s="1"/>
      <c r="G19" t="s">
        <v>14</v>
      </c>
      <c r="H19" s="1" t="s">
        <v>19</v>
      </c>
      <c r="J19" t="s">
        <v>24</v>
      </c>
    </row>
    <row r="20" spans="1:12" x14ac:dyDescent="0.25">
      <c r="G20" t="s">
        <v>15</v>
      </c>
      <c r="H20" t="s">
        <v>20</v>
      </c>
      <c r="J20" t="s">
        <v>25</v>
      </c>
    </row>
    <row r="21" spans="1:12" x14ac:dyDescent="0.25">
      <c r="G21" t="s">
        <v>16</v>
      </c>
      <c r="H21" t="s">
        <v>21</v>
      </c>
    </row>
    <row r="22" spans="1:12" x14ac:dyDescent="0.25">
      <c r="G22" t="s">
        <v>17</v>
      </c>
      <c r="H22" t="s">
        <v>22</v>
      </c>
    </row>
    <row r="24" spans="1:12" x14ac:dyDescent="0.25">
      <c r="C24" s="6" t="s">
        <v>26</v>
      </c>
      <c r="D24" s="6">
        <v>200</v>
      </c>
      <c r="E24" s="6">
        <v>300</v>
      </c>
      <c r="F24" s="6">
        <v>0</v>
      </c>
      <c r="G24" s="6">
        <v>0</v>
      </c>
      <c r="H24" s="6">
        <v>0</v>
      </c>
      <c r="I24" s="6" t="s">
        <v>37</v>
      </c>
      <c r="J24" s="6" t="s">
        <v>37</v>
      </c>
      <c r="K24" s="6" t="s">
        <v>37</v>
      </c>
      <c r="L24" s="1"/>
    </row>
    <row r="25" spans="1:12" x14ac:dyDescent="0.25">
      <c r="C25" s="6"/>
      <c r="D25" s="6" t="s">
        <v>5</v>
      </c>
      <c r="E25" s="6" t="s">
        <v>6</v>
      </c>
      <c r="F25" s="6" t="s">
        <v>27</v>
      </c>
      <c r="G25" s="6" t="s">
        <v>28</v>
      </c>
      <c r="H25" s="6" t="s">
        <v>29</v>
      </c>
      <c r="I25" s="6" t="s">
        <v>30</v>
      </c>
      <c r="J25" s="6" t="s">
        <v>31</v>
      </c>
      <c r="K25" s="6" t="s">
        <v>32</v>
      </c>
      <c r="L25" s="1"/>
    </row>
    <row r="26" spans="1:12" x14ac:dyDescent="0.25">
      <c r="B26" s="2" t="s">
        <v>37</v>
      </c>
      <c r="C26" s="5" t="s">
        <v>30</v>
      </c>
      <c r="D26" s="1">
        <v>8</v>
      </c>
      <c r="E26" s="1">
        <v>2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16</v>
      </c>
    </row>
    <row r="27" spans="1:12" x14ac:dyDescent="0.25">
      <c r="B27" s="2" t="s">
        <v>37</v>
      </c>
      <c r="C27" s="5" t="s">
        <v>31</v>
      </c>
      <c r="D27" s="1">
        <v>1</v>
      </c>
      <c r="E27" s="1">
        <v>1</v>
      </c>
      <c r="F27" s="1">
        <v>0</v>
      </c>
      <c r="G27" s="1">
        <v>-1</v>
      </c>
      <c r="H27" s="1">
        <v>0</v>
      </c>
      <c r="I27" s="1">
        <v>0</v>
      </c>
      <c r="J27" s="1">
        <v>1</v>
      </c>
      <c r="K27" s="1">
        <v>0</v>
      </c>
      <c r="L27" s="1">
        <v>5</v>
      </c>
    </row>
    <row r="28" spans="1:12" x14ac:dyDescent="0.25">
      <c r="B28" s="2" t="s">
        <v>37</v>
      </c>
      <c r="C28" s="5" t="s">
        <v>32</v>
      </c>
      <c r="D28" s="1">
        <v>2</v>
      </c>
      <c r="E28" s="1">
        <v>7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1</v>
      </c>
      <c r="L28" s="1">
        <v>20</v>
      </c>
    </row>
    <row r="29" spans="1:12" x14ac:dyDescent="0.25">
      <c r="B29" s="1"/>
      <c r="C29" s="5" t="s">
        <v>34</v>
      </c>
      <c r="D29" s="4" t="s">
        <v>38</v>
      </c>
      <c r="E29" s="4" t="s">
        <v>39</v>
      </c>
      <c r="F29" s="4" t="s">
        <v>40</v>
      </c>
      <c r="G29" s="4" t="s">
        <v>40</v>
      </c>
      <c r="H29" s="4" t="s">
        <v>40</v>
      </c>
      <c r="I29" s="1" t="s">
        <v>37</v>
      </c>
      <c r="J29" s="1" t="s">
        <v>37</v>
      </c>
      <c r="K29" s="1" t="s">
        <v>37</v>
      </c>
      <c r="L29" s="4" t="s">
        <v>41</v>
      </c>
    </row>
    <row r="30" spans="1:12" x14ac:dyDescent="0.25">
      <c r="C30" s="5" t="s">
        <v>35</v>
      </c>
      <c r="D30" s="4" t="s">
        <v>42</v>
      </c>
      <c r="E30" s="4" t="s">
        <v>43</v>
      </c>
      <c r="F30" s="1" t="s">
        <v>37</v>
      </c>
      <c r="G30" s="1" t="s">
        <v>37</v>
      </c>
      <c r="H30" s="1" t="s">
        <v>37</v>
      </c>
      <c r="I30" s="1">
        <v>0</v>
      </c>
      <c r="J30" s="1">
        <v>0</v>
      </c>
      <c r="K30" s="1">
        <v>0</v>
      </c>
      <c r="L30" s="1"/>
    </row>
    <row r="32" spans="1:12" x14ac:dyDescent="0.25">
      <c r="B32" s="8" t="s">
        <v>54</v>
      </c>
      <c r="C32" s="8">
        <v>3</v>
      </c>
    </row>
    <row r="33" spans="2:10" x14ac:dyDescent="0.25">
      <c r="B33" s="8" t="s">
        <v>55</v>
      </c>
      <c r="C33" s="8">
        <v>2</v>
      </c>
    </row>
    <row r="34" spans="2:10" x14ac:dyDescent="0.25">
      <c r="B34" s="8" t="s">
        <v>56</v>
      </c>
      <c r="C34" s="8">
        <v>1200</v>
      </c>
    </row>
    <row r="36" spans="2:10" x14ac:dyDescent="0.25">
      <c r="B36" s="9" t="s">
        <v>57</v>
      </c>
      <c r="E36" s="9" t="s">
        <v>58</v>
      </c>
    </row>
    <row r="37" spans="2:10" x14ac:dyDescent="0.25">
      <c r="B37" t="s">
        <v>1</v>
      </c>
      <c r="E37" t="s">
        <v>59</v>
      </c>
      <c r="H37" t="s">
        <v>62</v>
      </c>
    </row>
    <row r="38" spans="2:10" x14ac:dyDescent="0.25">
      <c r="B38" t="s">
        <v>12</v>
      </c>
      <c r="E38" t="s">
        <v>46</v>
      </c>
    </row>
    <row r="39" spans="2:10" x14ac:dyDescent="0.25">
      <c r="B39" t="s">
        <v>13</v>
      </c>
      <c r="C39" t="s">
        <v>18</v>
      </c>
      <c r="E39" t="s">
        <v>13</v>
      </c>
      <c r="F39" t="s">
        <v>60</v>
      </c>
      <c r="H39" t="s">
        <v>63</v>
      </c>
    </row>
    <row r="40" spans="2:10" x14ac:dyDescent="0.25">
      <c r="B40" t="s">
        <v>14</v>
      </c>
      <c r="C40" s="1" t="s">
        <v>19</v>
      </c>
      <c r="E40" t="s">
        <v>14</v>
      </c>
      <c r="F40" t="s">
        <v>61</v>
      </c>
      <c r="H40" t="s">
        <v>64</v>
      </c>
    </row>
    <row r="41" spans="2:10" x14ac:dyDescent="0.25">
      <c r="B41" t="s">
        <v>15</v>
      </c>
      <c r="C41" t="s">
        <v>20</v>
      </c>
      <c r="E41" t="s">
        <v>15</v>
      </c>
      <c r="F41" t="s">
        <v>65</v>
      </c>
    </row>
    <row r="42" spans="2:10" x14ac:dyDescent="0.25">
      <c r="B42" t="s">
        <v>16</v>
      </c>
      <c r="C42" t="s">
        <v>21</v>
      </c>
    </row>
    <row r="43" spans="2:10" x14ac:dyDescent="0.25">
      <c r="B43" t="s">
        <v>17</v>
      </c>
      <c r="C43" t="s">
        <v>22</v>
      </c>
    </row>
    <row r="45" spans="2:10" x14ac:dyDescent="0.25">
      <c r="C45" s="6" t="s">
        <v>26</v>
      </c>
      <c r="D45" s="6">
        <v>16</v>
      </c>
      <c r="E45" s="6">
        <v>5</v>
      </c>
      <c r="F45" s="6">
        <v>20</v>
      </c>
      <c r="G45" s="6">
        <v>0</v>
      </c>
      <c r="H45" s="6">
        <v>0</v>
      </c>
    </row>
    <row r="46" spans="2:10" x14ac:dyDescent="0.25">
      <c r="C46" s="6"/>
      <c r="D46" s="6" t="s">
        <v>66</v>
      </c>
      <c r="E46" s="6" t="s">
        <v>67</v>
      </c>
      <c r="F46" s="6" t="s">
        <v>68</v>
      </c>
      <c r="G46" s="6" t="s">
        <v>27</v>
      </c>
      <c r="H46" s="6" t="s">
        <v>28</v>
      </c>
    </row>
    <row r="47" spans="2:10" x14ac:dyDescent="0.25">
      <c r="B47" s="10">
        <v>0</v>
      </c>
      <c r="C47" s="5" t="s">
        <v>27</v>
      </c>
      <c r="D47" s="1">
        <v>8</v>
      </c>
      <c r="E47" s="1">
        <v>1</v>
      </c>
      <c r="F47" s="11">
        <v>2</v>
      </c>
      <c r="G47" s="1">
        <v>1</v>
      </c>
      <c r="H47" s="1">
        <v>0</v>
      </c>
      <c r="I47" s="1">
        <v>200</v>
      </c>
      <c r="J47" s="10">
        <f>I47/F47</f>
        <v>100</v>
      </c>
    </row>
    <row r="48" spans="2:10" x14ac:dyDescent="0.25">
      <c r="B48" s="10">
        <v>0</v>
      </c>
      <c r="C48" s="5" t="s">
        <v>28</v>
      </c>
      <c r="D48" s="11">
        <v>2</v>
      </c>
      <c r="E48" s="11">
        <v>1</v>
      </c>
      <c r="F48" s="11">
        <v>7</v>
      </c>
      <c r="G48" s="11">
        <v>0</v>
      </c>
      <c r="H48" s="11">
        <v>1</v>
      </c>
      <c r="I48" s="11">
        <v>300</v>
      </c>
      <c r="J48" s="10">
        <f>I48/F48</f>
        <v>42.857142857142854</v>
      </c>
    </row>
    <row r="49" spans="1:10" x14ac:dyDescent="0.25">
      <c r="C49" s="5" t="s">
        <v>34</v>
      </c>
      <c r="D49" s="1">
        <v>0</v>
      </c>
      <c r="E49" s="1">
        <v>0</v>
      </c>
      <c r="F49" s="11">
        <v>0</v>
      </c>
      <c r="G49" s="1">
        <v>0</v>
      </c>
      <c r="H49" s="1">
        <v>0</v>
      </c>
      <c r="I49" s="1">
        <v>0</v>
      </c>
    </row>
    <row r="50" spans="1:10" x14ac:dyDescent="0.25">
      <c r="C50" s="5" t="s">
        <v>35</v>
      </c>
      <c r="D50" s="1">
        <f>D45</f>
        <v>16</v>
      </c>
      <c r="E50" s="1">
        <f t="shared" ref="E50:H50" si="0">E45</f>
        <v>5</v>
      </c>
      <c r="F50" s="11">
        <f t="shared" si="0"/>
        <v>20</v>
      </c>
      <c r="G50" s="1">
        <f t="shared" si="0"/>
        <v>0</v>
      </c>
      <c r="H50" s="1">
        <f t="shared" si="0"/>
        <v>0</v>
      </c>
      <c r="I50" s="1"/>
    </row>
    <row r="52" spans="1:10" x14ac:dyDescent="0.25">
      <c r="A52" s="3" t="s">
        <v>70</v>
      </c>
      <c r="B52" s="10">
        <v>0</v>
      </c>
      <c r="C52" s="5" t="s">
        <v>27</v>
      </c>
      <c r="D52" s="13">
        <f>-2*D53+D47</f>
        <v>7.4285714285714288</v>
      </c>
      <c r="E52" s="13">
        <f t="shared" ref="E52:I52" si="1">-2*E53+E47</f>
        <v>0.7142857142857143</v>
      </c>
      <c r="F52" s="13">
        <f t="shared" si="1"/>
        <v>0</v>
      </c>
      <c r="G52" s="13">
        <f t="shared" si="1"/>
        <v>1</v>
      </c>
      <c r="H52" s="13">
        <f t="shared" si="1"/>
        <v>-0.2857142857142857</v>
      </c>
      <c r="I52" s="13">
        <f t="shared" si="1"/>
        <v>114.28571428571429</v>
      </c>
      <c r="J52" s="14">
        <f>I52/D52</f>
        <v>15.384615384615385</v>
      </c>
    </row>
    <row r="53" spans="1:10" x14ac:dyDescent="0.25">
      <c r="A53" s="3" t="s">
        <v>69</v>
      </c>
      <c r="B53" s="10">
        <v>20</v>
      </c>
      <c r="C53" s="5" t="s">
        <v>68</v>
      </c>
      <c r="D53" s="13">
        <f>1/7*D48</f>
        <v>0.2857142857142857</v>
      </c>
      <c r="E53" s="12">
        <f t="shared" ref="E53:I53" si="2">1/7*E48</f>
        <v>0.14285714285714285</v>
      </c>
      <c r="F53" s="12">
        <f t="shared" si="2"/>
        <v>1</v>
      </c>
      <c r="G53" s="12">
        <f t="shared" si="2"/>
        <v>0</v>
      </c>
      <c r="H53" s="12">
        <f t="shared" si="2"/>
        <v>0.14285714285714285</v>
      </c>
      <c r="I53" s="12">
        <f t="shared" si="2"/>
        <v>42.857142857142854</v>
      </c>
      <c r="J53" s="14">
        <f>I53/D53</f>
        <v>150</v>
      </c>
    </row>
    <row r="54" spans="1:10" x14ac:dyDescent="0.25">
      <c r="C54" s="5" t="s">
        <v>34</v>
      </c>
      <c r="D54" s="13">
        <f>20*D53</f>
        <v>5.7142857142857135</v>
      </c>
      <c r="E54" s="12">
        <f t="shared" ref="E54:I54" si="3">20*E53</f>
        <v>2.8571428571428568</v>
      </c>
      <c r="F54" s="12">
        <f t="shared" si="3"/>
        <v>20</v>
      </c>
      <c r="G54" s="12">
        <f t="shared" si="3"/>
        <v>0</v>
      </c>
      <c r="H54" s="12">
        <f t="shared" si="3"/>
        <v>2.8571428571428568</v>
      </c>
      <c r="I54" s="12">
        <f t="shared" si="3"/>
        <v>857.14285714285711</v>
      </c>
    </row>
    <row r="55" spans="1:10" x14ac:dyDescent="0.25">
      <c r="C55" s="5" t="s">
        <v>35</v>
      </c>
      <c r="D55" s="13">
        <f>D45-D54</f>
        <v>10.285714285714286</v>
      </c>
      <c r="E55" s="12">
        <f t="shared" ref="E55:I55" si="4">E45-E54</f>
        <v>2.1428571428571432</v>
      </c>
      <c r="F55" s="12">
        <f t="shared" si="4"/>
        <v>0</v>
      </c>
      <c r="G55" s="12">
        <f t="shared" si="4"/>
        <v>0</v>
      </c>
      <c r="H55" s="12">
        <f t="shared" si="4"/>
        <v>-2.8571428571428568</v>
      </c>
      <c r="I55" s="12"/>
    </row>
    <row r="57" spans="1:10" x14ac:dyDescent="0.25">
      <c r="A57" s="3" t="s">
        <v>71</v>
      </c>
      <c r="B57" s="10">
        <v>16</v>
      </c>
      <c r="C57" s="5" t="s">
        <v>66</v>
      </c>
      <c r="D57" s="13">
        <f>7/52*D52</f>
        <v>1</v>
      </c>
      <c r="E57" s="13">
        <f t="shared" ref="E57:I57" si="5">7/52*E52</f>
        <v>9.6153846153846145E-2</v>
      </c>
      <c r="F57" s="13">
        <f t="shared" si="5"/>
        <v>0</v>
      </c>
      <c r="G57" s="13">
        <f t="shared" si="5"/>
        <v>0.13461538461538461</v>
      </c>
      <c r="H57" s="13">
        <f t="shared" si="5"/>
        <v>-3.8461538461538457E-2</v>
      </c>
      <c r="I57" s="13">
        <f t="shared" si="5"/>
        <v>15.384615384615385</v>
      </c>
      <c r="J57" s="14">
        <f>I57/E57</f>
        <v>160.00000000000003</v>
      </c>
    </row>
    <row r="58" spans="1:10" x14ac:dyDescent="0.25">
      <c r="A58" s="3" t="s">
        <v>72</v>
      </c>
      <c r="B58" s="10">
        <v>20</v>
      </c>
      <c r="C58" s="5" t="s">
        <v>68</v>
      </c>
      <c r="D58" s="12">
        <f>-2/7*D57+D53</f>
        <v>0</v>
      </c>
      <c r="E58" s="13">
        <f t="shared" ref="E58:I58" si="6">-2/7*E57+E53</f>
        <v>0.11538461538461538</v>
      </c>
      <c r="F58" s="12">
        <f t="shared" si="6"/>
        <v>1</v>
      </c>
      <c r="G58" s="12">
        <f t="shared" si="6"/>
        <v>-3.8461538461538457E-2</v>
      </c>
      <c r="H58" s="12">
        <f t="shared" si="6"/>
        <v>0.15384615384615383</v>
      </c>
      <c r="I58" s="12">
        <f t="shared" si="6"/>
        <v>38.46153846153846</v>
      </c>
      <c r="J58" s="14">
        <f>I58/E58</f>
        <v>333.33333333333331</v>
      </c>
    </row>
    <row r="59" spans="1:10" x14ac:dyDescent="0.25">
      <c r="C59" s="5" t="s">
        <v>34</v>
      </c>
      <c r="D59" s="12">
        <f>16*D57+20*D58</f>
        <v>16</v>
      </c>
      <c r="E59" s="13">
        <f t="shared" ref="E59:I59" si="7">16*E57+20*E58</f>
        <v>3.8461538461538458</v>
      </c>
      <c r="F59" s="12">
        <f t="shared" si="7"/>
        <v>20</v>
      </c>
      <c r="G59" s="12">
        <f t="shared" si="7"/>
        <v>1.3846153846153846</v>
      </c>
      <c r="H59" s="12">
        <f t="shared" si="7"/>
        <v>2.4615384615384612</v>
      </c>
      <c r="I59" s="12">
        <f t="shared" si="7"/>
        <v>1015.3846153846154</v>
      </c>
    </row>
    <row r="60" spans="1:10" x14ac:dyDescent="0.25">
      <c r="C60" s="5" t="s">
        <v>35</v>
      </c>
      <c r="D60" s="12">
        <f>D45-D59</f>
        <v>0</v>
      </c>
      <c r="E60" s="13">
        <f t="shared" ref="E60:H60" si="8">E45-E59</f>
        <v>1.1538461538461542</v>
      </c>
      <c r="F60" s="12">
        <f t="shared" si="8"/>
        <v>0</v>
      </c>
      <c r="G60" s="12">
        <f t="shared" si="8"/>
        <v>-1.3846153846153846</v>
      </c>
      <c r="H60" s="12">
        <f t="shared" si="8"/>
        <v>-2.4615384615384612</v>
      </c>
    </row>
    <row r="62" spans="1:10" x14ac:dyDescent="0.25">
      <c r="A62" s="3" t="s">
        <v>73</v>
      </c>
      <c r="B62" s="10">
        <v>5</v>
      </c>
      <c r="C62" s="5" t="s">
        <v>67</v>
      </c>
      <c r="D62" s="12">
        <f>52/5*D57</f>
        <v>10.4</v>
      </c>
      <c r="E62" s="12">
        <f t="shared" ref="E62:I62" si="9">52/5*E57</f>
        <v>1</v>
      </c>
      <c r="F62" s="12">
        <f t="shared" si="9"/>
        <v>0</v>
      </c>
      <c r="G62" s="12">
        <f t="shared" si="9"/>
        <v>1.4</v>
      </c>
      <c r="H62" s="12">
        <f t="shared" si="9"/>
        <v>-0.39999999999999997</v>
      </c>
      <c r="I62" s="12">
        <f t="shared" si="9"/>
        <v>160</v>
      </c>
    </row>
    <row r="63" spans="1:10" x14ac:dyDescent="0.25">
      <c r="A63" s="3" t="s">
        <v>74</v>
      </c>
      <c r="B63" s="10">
        <v>20</v>
      </c>
      <c r="C63" s="5" t="s">
        <v>68</v>
      </c>
      <c r="D63" s="12">
        <f>-3/26*D62+D58</f>
        <v>-1.2000000000000002</v>
      </c>
      <c r="E63" s="12">
        <f t="shared" ref="E63:I63" si="10">-3/26*E62+E58</f>
        <v>0</v>
      </c>
      <c r="F63" s="12">
        <f t="shared" si="10"/>
        <v>1</v>
      </c>
      <c r="G63" s="12">
        <f t="shared" si="10"/>
        <v>-0.2</v>
      </c>
      <c r="H63" s="12">
        <f t="shared" si="10"/>
        <v>0.19999999999999998</v>
      </c>
      <c r="I63" s="12">
        <f t="shared" si="10"/>
        <v>19.999999999999996</v>
      </c>
    </row>
    <row r="64" spans="1:10" x14ac:dyDescent="0.25">
      <c r="C64" s="5" t="s">
        <v>34</v>
      </c>
      <c r="D64" s="12">
        <f>5*D62+20*D63</f>
        <v>27.999999999999996</v>
      </c>
      <c r="E64" s="12">
        <f t="shared" ref="E64:I64" si="11">5*E62+20*E63</f>
        <v>5</v>
      </c>
      <c r="F64" s="12">
        <f t="shared" si="11"/>
        <v>20</v>
      </c>
      <c r="G64" s="15">
        <f t="shared" si="11"/>
        <v>3</v>
      </c>
      <c r="H64" s="15">
        <f t="shared" si="11"/>
        <v>1.9999999999999998</v>
      </c>
      <c r="I64" s="12">
        <f t="shared" si="11"/>
        <v>1200</v>
      </c>
    </row>
    <row r="65" spans="3:8" x14ac:dyDescent="0.25">
      <c r="C65" s="5" t="s">
        <v>35</v>
      </c>
      <c r="D65" s="12">
        <f>D45-D64</f>
        <v>-11.999999999999996</v>
      </c>
      <c r="E65" s="12">
        <f t="shared" ref="E65:H65" si="12">E45-E64</f>
        <v>0</v>
      </c>
      <c r="F65" s="12">
        <f t="shared" si="12"/>
        <v>0</v>
      </c>
      <c r="G65" s="12">
        <f t="shared" si="12"/>
        <v>-3</v>
      </c>
      <c r="H65" s="12">
        <f t="shared" si="12"/>
        <v>-1.9999999999999998</v>
      </c>
    </row>
    <row r="67" spans="3:8" x14ac:dyDescent="0.25">
      <c r="C67" s="8" t="s">
        <v>75</v>
      </c>
      <c r="D67" s="7">
        <v>0</v>
      </c>
      <c r="F67" t="s">
        <v>63</v>
      </c>
      <c r="H67">
        <f>8*D67+D68+2*D69+D70</f>
        <v>200</v>
      </c>
    </row>
    <row r="68" spans="3:8" x14ac:dyDescent="0.25">
      <c r="C68" s="8" t="s">
        <v>76</v>
      </c>
      <c r="D68" s="7">
        <v>160</v>
      </c>
      <c r="F68" t="s">
        <v>64</v>
      </c>
      <c r="H68">
        <f>2*D67+D68+7*D69+D71</f>
        <v>300</v>
      </c>
    </row>
    <row r="69" spans="3:8" x14ac:dyDescent="0.25">
      <c r="C69" s="8" t="s">
        <v>77</v>
      </c>
      <c r="D69" s="7">
        <v>20</v>
      </c>
    </row>
    <row r="70" spans="3:8" x14ac:dyDescent="0.25">
      <c r="C70" s="8" t="s">
        <v>78</v>
      </c>
      <c r="D70" s="7">
        <v>0</v>
      </c>
    </row>
    <row r="71" spans="3:8" x14ac:dyDescent="0.25">
      <c r="C71" s="8" t="s">
        <v>79</v>
      </c>
      <c r="D71" s="7">
        <v>0</v>
      </c>
    </row>
    <row r="72" spans="3:8" x14ac:dyDescent="0.25">
      <c r="C72" s="8" t="s">
        <v>56</v>
      </c>
      <c r="D72" s="7">
        <v>1200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6C05-7DAB-490F-A695-266020A10C40}">
  <dimension ref="A1:K76"/>
  <sheetViews>
    <sheetView topLeftCell="A19" zoomScale="130" zoomScaleNormal="130" workbookViewId="0">
      <selection activeCell="H36" sqref="H36"/>
    </sheetView>
  </sheetViews>
  <sheetFormatPr baseColWidth="10" defaultRowHeight="14.3" x14ac:dyDescent="0.25"/>
  <cols>
    <col min="4" max="5" width="13" customWidth="1"/>
    <col min="6" max="6" width="13.7109375" customWidth="1"/>
    <col min="8" max="8" width="14" customWidth="1"/>
    <col min="9" max="9" width="13.5703125" customWidth="1"/>
    <col min="10" max="10" width="13" customWidth="1"/>
  </cols>
  <sheetData>
    <row r="1" spans="1:9" x14ac:dyDescent="0.25">
      <c r="A1" s="16" t="s">
        <v>85</v>
      </c>
      <c r="E1" s="16" t="s">
        <v>87</v>
      </c>
    </row>
    <row r="2" spans="1:9" x14ac:dyDescent="0.25">
      <c r="A2" t="s">
        <v>80</v>
      </c>
      <c r="E2" t="s">
        <v>88</v>
      </c>
    </row>
    <row r="3" spans="1:9" x14ac:dyDescent="0.25">
      <c r="A3" t="s">
        <v>12</v>
      </c>
      <c r="E3" t="s">
        <v>46</v>
      </c>
    </row>
    <row r="4" spans="1:9" x14ac:dyDescent="0.25">
      <c r="A4" t="s">
        <v>13</v>
      </c>
      <c r="B4" t="s">
        <v>81</v>
      </c>
      <c r="C4" t="s">
        <v>81</v>
      </c>
      <c r="E4" t="s">
        <v>13</v>
      </c>
      <c r="F4" t="s">
        <v>89</v>
      </c>
    </row>
    <row r="5" spans="1:9" x14ac:dyDescent="0.25">
      <c r="A5" t="s">
        <v>14</v>
      </c>
      <c r="B5" t="s">
        <v>82</v>
      </c>
      <c r="C5" s="3" t="s">
        <v>86</v>
      </c>
      <c r="E5" t="s">
        <v>14</v>
      </c>
      <c r="F5" t="s">
        <v>90</v>
      </c>
    </row>
    <row r="6" spans="1:9" x14ac:dyDescent="0.25">
      <c r="A6" t="s">
        <v>15</v>
      </c>
      <c r="B6" t="s">
        <v>83</v>
      </c>
      <c r="E6" t="s">
        <v>15</v>
      </c>
      <c r="F6" t="s">
        <v>91</v>
      </c>
    </row>
    <row r="7" spans="1:9" x14ac:dyDescent="0.25">
      <c r="A7" t="s">
        <v>16</v>
      </c>
      <c r="B7" t="s">
        <v>84</v>
      </c>
      <c r="E7" t="s">
        <v>16</v>
      </c>
      <c r="F7" t="s">
        <v>92</v>
      </c>
    </row>
    <row r="10" spans="1:9" x14ac:dyDescent="0.25">
      <c r="A10" t="s">
        <v>88</v>
      </c>
      <c r="C10" t="s">
        <v>95</v>
      </c>
    </row>
    <row r="11" spans="1:9" x14ac:dyDescent="0.25">
      <c r="A11" t="s">
        <v>46</v>
      </c>
    </row>
    <row r="12" spans="1:9" x14ac:dyDescent="0.25">
      <c r="A12" t="s">
        <v>13</v>
      </c>
      <c r="B12" t="s">
        <v>89</v>
      </c>
      <c r="C12" t="s">
        <v>93</v>
      </c>
    </row>
    <row r="13" spans="1:9" x14ac:dyDescent="0.25">
      <c r="A13" t="s">
        <v>14</v>
      </c>
      <c r="B13" t="s">
        <v>90</v>
      </c>
      <c r="C13" t="s">
        <v>94</v>
      </c>
    </row>
    <row r="14" spans="1:9" x14ac:dyDescent="0.25">
      <c r="A14" t="s">
        <v>15</v>
      </c>
      <c r="B14" t="s">
        <v>91</v>
      </c>
    </row>
    <row r="15" spans="1:9" x14ac:dyDescent="0.25">
      <c r="A15" t="s">
        <v>16</v>
      </c>
      <c r="B15" t="s">
        <v>92</v>
      </c>
    </row>
    <row r="16" spans="1:9" x14ac:dyDescent="0.25">
      <c r="C16" s="6" t="s">
        <v>26</v>
      </c>
      <c r="D16" s="6">
        <v>30</v>
      </c>
      <c r="E16" s="6">
        <v>-8</v>
      </c>
      <c r="F16" s="6">
        <v>0</v>
      </c>
      <c r="G16" s="6">
        <v>0</v>
      </c>
      <c r="H16" s="6" t="s">
        <v>37</v>
      </c>
      <c r="I16" s="6" t="s">
        <v>37</v>
      </c>
    </row>
    <row r="17" spans="1:11" x14ac:dyDescent="0.25">
      <c r="C17" s="6"/>
      <c r="D17" s="6" t="s">
        <v>45</v>
      </c>
      <c r="E17" s="6" t="s">
        <v>96</v>
      </c>
      <c r="F17" s="6" t="s">
        <v>27</v>
      </c>
      <c r="G17" s="6" t="s">
        <v>28</v>
      </c>
      <c r="H17" s="6" t="s">
        <v>30</v>
      </c>
      <c r="I17" s="6" t="s">
        <v>31</v>
      </c>
    </row>
    <row r="18" spans="1:11" x14ac:dyDescent="0.25">
      <c r="B18" s="2" t="s">
        <v>37</v>
      </c>
      <c r="C18" s="5" t="s">
        <v>30</v>
      </c>
      <c r="D18" s="11">
        <v>2</v>
      </c>
      <c r="E18" s="1">
        <v>-1</v>
      </c>
      <c r="F18" s="1">
        <v>-1</v>
      </c>
      <c r="G18" s="1">
        <v>0</v>
      </c>
      <c r="H18" s="1">
        <v>1</v>
      </c>
      <c r="I18" s="1">
        <v>0</v>
      </c>
      <c r="J18" s="1">
        <v>1</v>
      </c>
      <c r="K18" s="10">
        <f>J18/D18</f>
        <v>0.5</v>
      </c>
    </row>
    <row r="19" spans="1:11" x14ac:dyDescent="0.25">
      <c r="B19" s="2" t="s">
        <v>37</v>
      </c>
      <c r="C19" s="5" t="s">
        <v>31</v>
      </c>
      <c r="D19" s="11">
        <v>3</v>
      </c>
      <c r="E19" s="11">
        <v>-2</v>
      </c>
      <c r="F19" s="11">
        <v>0</v>
      </c>
      <c r="G19" s="11">
        <v>-1</v>
      </c>
      <c r="H19" s="11">
        <v>0</v>
      </c>
      <c r="I19" s="11">
        <v>1</v>
      </c>
      <c r="J19" s="11">
        <v>1</v>
      </c>
      <c r="K19" s="10">
        <f>J19/D19</f>
        <v>0.33333333333333331</v>
      </c>
    </row>
    <row r="20" spans="1:11" x14ac:dyDescent="0.25">
      <c r="C20" s="5" t="s">
        <v>34</v>
      </c>
      <c r="D20" s="17" t="s">
        <v>97</v>
      </c>
      <c r="E20" s="4" t="s">
        <v>98</v>
      </c>
      <c r="F20" s="4" t="s">
        <v>40</v>
      </c>
      <c r="G20" s="4" t="s">
        <v>40</v>
      </c>
      <c r="H20" s="1" t="s">
        <v>37</v>
      </c>
      <c r="I20" s="1" t="s">
        <v>37</v>
      </c>
      <c r="J20" s="1" t="s">
        <v>99</v>
      </c>
    </row>
    <row r="21" spans="1:11" x14ac:dyDescent="0.25">
      <c r="C21" s="5" t="s">
        <v>35</v>
      </c>
      <c r="D21" s="11" t="s">
        <v>100</v>
      </c>
      <c r="E21" s="4" t="s">
        <v>101</v>
      </c>
      <c r="F21" s="1" t="s">
        <v>37</v>
      </c>
      <c r="G21" s="1" t="s">
        <v>37</v>
      </c>
      <c r="H21" s="1">
        <v>0</v>
      </c>
      <c r="I21" s="1">
        <v>0</v>
      </c>
      <c r="J21" s="1"/>
    </row>
    <row r="23" spans="1:11" x14ac:dyDescent="0.25">
      <c r="A23" s="3" t="s">
        <v>103</v>
      </c>
      <c r="B23" s="2" t="s">
        <v>37</v>
      </c>
      <c r="C23" s="5" t="s">
        <v>30</v>
      </c>
      <c r="D23" s="13">
        <f>-2*D24+D18</f>
        <v>0</v>
      </c>
      <c r="E23" s="13">
        <f t="shared" ref="E23:J23" si="0">-2*E24+E18</f>
        <v>0.33333333333333326</v>
      </c>
      <c r="F23" s="13">
        <f t="shared" si="0"/>
        <v>-1</v>
      </c>
      <c r="G23" s="13">
        <f t="shared" si="0"/>
        <v>0.66666666666666663</v>
      </c>
      <c r="H23" s="13">
        <f t="shared" si="0"/>
        <v>1</v>
      </c>
      <c r="I23" s="13">
        <f t="shared" si="0"/>
        <v>-0.66666666666666663</v>
      </c>
      <c r="J23" s="13">
        <f t="shared" si="0"/>
        <v>0.33333333333333337</v>
      </c>
      <c r="K23" s="18">
        <f>J23/G23</f>
        <v>0.50000000000000011</v>
      </c>
    </row>
    <row r="24" spans="1:11" x14ac:dyDescent="0.25">
      <c r="A24" s="3" t="s">
        <v>102</v>
      </c>
      <c r="B24" s="2">
        <v>30</v>
      </c>
      <c r="C24" s="5" t="s">
        <v>45</v>
      </c>
      <c r="D24" s="12">
        <f>1/3*D19</f>
        <v>1</v>
      </c>
      <c r="E24" s="12">
        <f t="shared" ref="E24:J24" si="1">1/3*E19</f>
        <v>-0.66666666666666663</v>
      </c>
      <c r="F24" s="12">
        <f t="shared" si="1"/>
        <v>0</v>
      </c>
      <c r="G24" s="13">
        <f t="shared" si="1"/>
        <v>-0.33333333333333331</v>
      </c>
      <c r="H24" s="12">
        <f t="shared" si="1"/>
        <v>0</v>
      </c>
      <c r="I24" s="12">
        <f t="shared" si="1"/>
        <v>0.33333333333333331</v>
      </c>
      <c r="J24" s="12">
        <f t="shared" si="1"/>
        <v>0.33333333333333331</v>
      </c>
      <c r="K24" s="18">
        <f>J24/G24</f>
        <v>-1</v>
      </c>
    </row>
    <row r="25" spans="1:11" x14ac:dyDescent="0.25">
      <c r="C25" s="5" t="s">
        <v>34</v>
      </c>
      <c r="D25" s="1">
        <v>30</v>
      </c>
      <c r="E25" s="4" t="s">
        <v>104</v>
      </c>
      <c r="F25" s="4" t="s">
        <v>40</v>
      </c>
      <c r="G25" s="17" t="s">
        <v>105</v>
      </c>
      <c r="H25" s="1" t="s">
        <v>37</v>
      </c>
      <c r="I25" s="4" t="s">
        <v>106</v>
      </c>
      <c r="J25" s="4" t="s">
        <v>107</v>
      </c>
    </row>
    <row r="26" spans="1:11" x14ac:dyDescent="0.25">
      <c r="C26" s="5" t="s">
        <v>35</v>
      </c>
      <c r="D26" s="1">
        <f>0</f>
        <v>0</v>
      </c>
      <c r="E26" s="4" t="s">
        <v>108</v>
      </c>
      <c r="F26" s="1" t="s">
        <v>37</v>
      </c>
      <c r="G26" s="17" t="s">
        <v>106</v>
      </c>
      <c r="H26" s="1">
        <v>0</v>
      </c>
      <c r="I26" s="4" t="s">
        <v>109</v>
      </c>
      <c r="J26" s="1"/>
    </row>
    <row r="28" spans="1:11" x14ac:dyDescent="0.25">
      <c r="A28" s="3" t="s">
        <v>110</v>
      </c>
      <c r="B28" s="10">
        <v>0</v>
      </c>
      <c r="C28" s="5" t="s">
        <v>28</v>
      </c>
      <c r="D28" s="12">
        <f>3/2*D23</f>
        <v>0</v>
      </c>
      <c r="E28" s="12">
        <f t="shared" ref="E28:J28" si="2">3/2*E23</f>
        <v>0.49999999999999989</v>
      </c>
      <c r="F28" s="12">
        <f t="shared" si="2"/>
        <v>-1.5</v>
      </c>
      <c r="G28" s="12">
        <f t="shared" si="2"/>
        <v>1</v>
      </c>
      <c r="H28" s="12">
        <f t="shared" si="2"/>
        <v>1.5</v>
      </c>
      <c r="I28" s="12">
        <f t="shared" si="2"/>
        <v>-1</v>
      </c>
      <c r="J28" s="12">
        <f t="shared" si="2"/>
        <v>0.5</v>
      </c>
    </row>
    <row r="29" spans="1:11" x14ac:dyDescent="0.25">
      <c r="A29" s="3" t="s">
        <v>111</v>
      </c>
      <c r="B29" s="10">
        <v>30</v>
      </c>
      <c r="C29" s="5" t="s">
        <v>45</v>
      </c>
      <c r="D29" s="12">
        <f>1/3*D28+D24</f>
        <v>1</v>
      </c>
      <c r="E29" s="12">
        <f t="shared" ref="E29:J29" si="3">1/3*E28+E24</f>
        <v>-0.5</v>
      </c>
      <c r="F29" s="12">
        <f t="shared" si="3"/>
        <v>-0.5</v>
      </c>
      <c r="G29" s="12">
        <f t="shared" si="3"/>
        <v>0</v>
      </c>
      <c r="H29" s="12">
        <f t="shared" si="3"/>
        <v>0.5</v>
      </c>
      <c r="I29" s="12">
        <f t="shared" si="3"/>
        <v>0</v>
      </c>
      <c r="J29" s="12">
        <f t="shared" si="3"/>
        <v>0.5</v>
      </c>
    </row>
    <row r="30" spans="1:11" x14ac:dyDescent="0.25">
      <c r="C30" s="5" t="s">
        <v>34</v>
      </c>
      <c r="D30" s="12">
        <f>30*D29</f>
        <v>30</v>
      </c>
      <c r="E30" s="12">
        <f t="shared" ref="E30:J30" si="4">30*E29</f>
        <v>-15</v>
      </c>
      <c r="F30" s="15">
        <f t="shared" si="4"/>
        <v>-15</v>
      </c>
      <c r="G30" s="15">
        <f t="shared" si="4"/>
        <v>0</v>
      </c>
      <c r="H30" s="12">
        <f t="shared" si="4"/>
        <v>15</v>
      </c>
      <c r="I30" s="12">
        <f t="shared" si="4"/>
        <v>0</v>
      </c>
      <c r="J30" s="12">
        <f t="shared" si="4"/>
        <v>15</v>
      </c>
    </row>
    <row r="31" spans="1:11" x14ac:dyDescent="0.25">
      <c r="C31" s="5" t="s">
        <v>35</v>
      </c>
      <c r="D31">
        <v>0</v>
      </c>
      <c r="E31">
        <v>7</v>
      </c>
      <c r="F31">
        <v>15</v>
      </c>
      <c r="G31">
        <v>0</v>
      </c>
      <c r="H31" s="3" t="s">
        <v>112</v>
      </c>
      <c r="I31" t="s">
        <v>37</v>
      </c>
    </row>
    <row r="33" spans="1:8" x14ac:dyDescent="0.25">
      <c r="C33" s="8" t="s">
        <v>113</v>
      </c>
      <c r="D33" s="19" t="s">
        <v>116</v>
      </c>
      <c r="F33" t="s">
        <v>93</v>
      </c>
      <c r="H33">
        <f>1</f>
        <v>1</v>
      </c>
    </row>
    <row r="34" spans="1:8" x14ac:dyDescent="0.25">
      <c r="C34" s="8" t="s">
        <v>114</v>
      </c>
      <c r="D34" s="20">
        <v>0</v>
      </c>
      <c r="F34" t="s">
        <v>94</v>
      </c>
      <c r="H34">
        <f>3/2-1/2</f>
        <v>1</v>
      </c>
    </row>
    <row r="35" spans="1:8" x14ac:dyDescent="0.25">
      <c r="C35" s="8" t="s">
        <v>78</v>
      </c>
      <c r="D35" s="20">
        <v>0</v>
      </c>
    </row>
    <row r="36" spans="1:8" x14ac:dyDescent="0.25">
      <c r="C36" s="8" t="s">
        <v>79</v>
      </c>
      <c r="D36" s="21" t="s">
        <v>116</v>
      </c>
      <c r="G36" s="16" t="s">
        <v>118</v>
      </c>
    </row>
    <row r="37" spans="1:8" x14ac:dyDescent="0.25">
      <c r="C37" s="8" t="s">
        <v>117</v>
      </c>
      <c r="D37" s="20">
        <v>0</v>
      </c>
      <c r="G37" s="16" t="s">
        <v>119</v>
      </c>
    </row>
    <row r="38" spans="1:8" x14ac:dyDescent="0.25">
      <c r="C38" s="8" t="s">
        <v>115</v>
      </c>
      <c r="D38" s="20">
        <v>0</v>
      </c>
      <c r="G38" s="16" t="s">
        <v>120</v>
      </c>
    </row>
    <row r="39" spans="1:8" x14ac:dyDescent="0.25">
      <c r="C39" s="8" t="s">
        <v>56</v>
      </c>
      <c r="D39" s="20">
        <v>15</v>
      </c>
    </row>
    <row r="42" spans="1:8" x14ac:dyDescent="0.25">
      <c r="A42" t="s">
        <v>80</v>
      </c>
      <c r="C42" s="22" t="s">
        <v>123</v>
      </c>
    </row>
    <row r="43" spans="1:8" x14ac:dyDescent="0.25">
      <c r="A43" t="s">
        <v>12</v>
      </c>
    </row>
    <row r="44" spans="1:8" x14ac:dyDescent="0.25">
      <c r="A44" t="s">
        <v>13</v>
      </c>
      <c r="B44" t="s">
        <v>81</v>
      </c>
      <c r="C44" t="s">
        <v>121</v>
      </c>
    </row>
    <row r="45" spans="1:8" x14ac:dyDescent="0.25">
      <c r="A45" t="s">
        <v>14</v>
      </c>
      <c r="B45" t="s">
        <v>82</v>
      </c>
      <c r="C45" s="3" t="s">
        <v>122</v>
      </c>
    </row>
    <row r="46" spans="1:8" x14ac:dyDescent="0.25">
      <c r="A46" t="s">
        <v>15</v>
      </c>
      <c r="B46" t="s">
        <v>83</v>
      </c>
    </row>
    <row r="47" spans="1:8" x14ac:dyDescent="0.25">
      <c r="A47" t="s">
        <v>16</v>
      </c>
      <c r="B47" t="s">
        <v>84</v>
      </c>
    </row>
    <row r="49" spans="1:10" x14ac:dyDescent="0.25">
      <c r="C49" s="6" t="s">
        <v>26</v>
      </c>
      <c r="D49" s="6">
        <v>1</v>
      </c>
      <c r="E49" s="6">
        <v>1</v>
      </c>
      <c r="F49" s="6">
        <v>0</v>
      </c>
      <c r="G49" s="6">
        <v>0</v>
      </c>
      <c r="H49" s="23" t="s">
        <v>40</v>
      </c>
    </row>
    <row r="50" spans="1:10" x14ac:dyDescent="0.25">
      <c r="C50" s="6"/>
      <c r="D50" s="6" t="s">
        <v>66</v>
      </c>
      <c r="E50" s="6" t="s">
        <v>67</v>
      </c>
      <c r="F50" s="6" t="s">
        <v>27</v>
      </c>
      <c r="G50" s="6" t="s">
        <v>28</v>
      </c>
      <c r="H50" s="6" t="s">
        <v>31</v>
      </c>
    </row>
    <row r="51" spans="1:10" x14ac:dyDescent="0.25">
      <c r="B51" s="2">
        <v>0</v>
      </c>
      <c r="C51" s="5" t="s">
        <v>27</v>
      </c>
      <c r="D51" s="1">
        <v>2</v>
      </c>
      <c r="E51" s="11">
        <v>3</v>
      </c>
      <c r="F51" s="1">
        <v>1</v>
      </c>
      <c r="G51" s="1">
        <v>0</v>
      </c>
      <c r="H51" s="1">
        <v>0</v>
      </c>
      <c r="I51" s="1">
        <v>30</v>
      </c>
      <c r="J51" s="25">
        <f>I51/E51</f>
        <v>10</v>
      </c>
    </row>
    <row r="52" spans="1:10" x14ac:dyDescent="0.25">
      <c r="B52" s="24" t="s">
        <v>40</v>
      </c>
      <c r="C52" s="5" t="s">
        <v>31</v>
      </c>
      <c r="D52" s="11">
        <v>1</v>
      </c>
      <c r="E52" s="11">
        <v>2</v>
      </c>
      <c r="F52" s="11">
        <v>0</v>
      </c>
      <c r="G52" s="11">
        <v>-1</v>
      </c>
      <c r="H52" s="11">
        <v>1</v>
      </c>
      <c r="I52" s="11">
        <v>8</v>
      </c>
      <c r="J52" s="25">
        <f>I52/E52</f>
        <v>4</v>
      </c>
    </row>
    <row r="53" spans="1:10" x14ac:dyDescent="0.25">
      <c r="C53" s="5" t="s">
        <v>34</v>
      </c>
      <c r="D53" s="4" t="s">
        <v>40</v>
      </c>
      <c r="E53" s="17" t="s">
        <v>124</v>
      </c>
      <c r="F53" s="1">
        <v>0</v>
      </c>
      <c r="G53" s="4" t="s">
        <v>37</v>
      </c>
      <c r="H53" s="4" t="s">
        <v>40</v>
      </c>
      <c r="I53" s="4" t="s">
        <v>125</v>
      </c>
    </row>
    <row r="54" spans="1:10" x14ac:dyDescent="0.25">
      <c r="C54" s="5" t="s">
        <v>35</v>
      </c>
      <c r="D54" s="4" t="s">
        <v>126</v>
      </c>
      <c r="E54" s="17" t="s">
        <v>127</v>
      </c>
      <c r="F54" s="1">
        <v>0</v>
      </c>
      <c r="G54" s="4" t="s">
        <v>40</v>
      </c>
      <c r="H54" s="1">
        <v>0</v>
      </c>
      <c r="I54" s="1"/>
    </row>
    <row r="56" spans="1:10" x14ac:dyDescent="0.25">
      <c r="A56" s="3" t="s">
        <v>129</v>
      </c>
      <c r="B56" s="10">
        <v>0</v>
      </c>
      <c r="C56" s="5" t="s">
        <v>27</v>
      </c>
      <c r="D56" s="13">
        <f>-3*D57+D51</f>
        <v>0.5</v>
      </c>
      <c r="E56" s="12">
        <f t="shared" ref="E56:I56" si="5">-3*E57+E51</f>
        <v>0</v>
      </c>
      <c r="F56" s="12">
        <f t="shared" si="5"/>
        <v>1</v>
      </c>
      <c r="G56" s="12">
        <f t="shared" si="5"/>
        <v>1.5</v>
      </c>
      <c r="H56" s="12">
        <f t="shared" si="5"/>
        <v>-1.5</v>
      </c>
      <c r="I56" s="12">
        <f t="shared" si="5"/>
        <v>18</v>
      </c>
      <c r="J56" s="14">
        <f>I56/D56</f>
        <v>36</v>
      </c>
    </row>
    <row r="57" spans="1:10" x14ac:dyDescent="0.25">
      <c r="A57" s="3" t="s">
        <v>128</v>
      </c>
      <c r="B57" s="10">
        <v>1</v>
      </c>
      <c r="C57" s="5" t="s">
        <v>67</v>
      </c>
      <c r="D57" s="13">
        <f>1/2*D52</f>
        <v>0.5</v>
      </c>
      <c r="E57" s="13">
        <f t="shared" ref="E57:I57" si="6">1/2*E52</f>
        <v>1</v>
      </c>
      <c r="F57" s="13">
        <f t="shared" si="6"/>
        <v>0</v>
      </c>
      <c r="G57" s="13">
        <f t="shared" si="6"/>
        <v>-0.5</v>
      </c>
      <c r="H57" s="13">
        <f t="shared" si="6"/>
        <v>0.5</v>
      </c>
      <c r="I57" s="13">
        <f t="shared" si="6"/>
        <v>4</v>
      </c>
      <c r="J57" s="14">
        <f>I57/D57</f>
        <v>8</v>
      </c>
    </row>
    <row r="58" spans="1:10" x14ac:dyDescent="0.25">
      <c r="C58" s="5" t="s">
        <v>34</v>
      </c>
      <c r="D58" s="13">
        <f>D57</f>
        <v>0.5</v>
      </c>
      <c r="E58" s="12">
        <f t="shared" ref="E58:I58" si="7">E57</f>
        <v>1</v>
      </c>
      <c r="F58" s="12">
        <f t="shared" si="7"/>
        <v>0</v>
      </c>
      <c r="G58" s="12">
        <f t="shared" si="7"/>
        <v>-0.5</v>
      </c>
      <c r="H58" s="12">
        <f t="shared" si="7"/>
        <v>0.5</v>
      </c>
      <c r="I58" s="12">
        <f t="shared" si="7"/>
        <v>4</v>
      </c>
    </row>
    <row r="59" spans="1:10" x14ac:dyDescent="0.25">
      <c r="C59" s="5" t="s">
        <v>35</v>
      </c>
      <c r="D59" s="13">
        <f>D49-D58</f>
        <v>0.5</v>
      </c>
      <c r="E59" s="12">
        <f t="shared" ref="E59:H59" si="8">E49-E58</f>
        <v>0</v>
      </c>
      <c r="F59" s="12">
        <f t="shared" si="8"/>
        <v>0</v>
      </c>
      <c r="G59" s="12">
        <f t="shared" si="8"/>
        <v>0.5</v>
      </c>
      <c r="H59" s="26" t="s">
        <v>130</v>
      </c>
      <c r="I59" s="12"/>
    </row>
    <row r="61" spans="1:10" x14ac:dyDescent="0.25">
      <c r="A61" s="3" t="s">
        <v>132</v>
      </c>
      <c r="B61" s="10">
        <v>0</v>
      </c>
      <c r="C61" s="5" t="s">
        <v>27</v>
      </c>
      <c r="D61" s="28">
        <f>-1/2*D62+D56</f>
        <v>0</v>
      </c>
      <c r="E61" s="28">
        <f t="shared" ref="E61:I61" si="9">-1/2*E62+E56</f>
        <v>-1</v>
      </c>
      <c r="F61" s="28">
        <f t="shared" si="9"/>
        <v>1</v>
      </c>
      <c r="G61" s="28">
        <f t="shared" si="9"/>
        <v>2</v>
      </c>
      <c r="H61" s="28">
        <f t="shared" si="9"/>
        <v>-2</v>
      </c>
      <c r="I61" s="28">
        <f t="shared" si="9"/>
        <v>14</v>
      </c>
      <c r="J61" s="14">
        <f>I61/G61</f>
        <v>7</v>
      </c>
    </row>
    <row r="62" spans="1:10" x14ac:dyDescent="0.25">
      <c r="A62" s="3" t="s">
        <v>131</v>
      </c>
      <c r="B62" s="10">
        <v>1</v>
      </c>
      <c r="C62" s="5" t="s">
        <v>66</v>
      </c>
      <c r="D62" s="27">
        <f>2*D57</f>
        <v>1</v>
      </c>
      <c r="E62" s="27">
        <f t="shared" ref="E62:I62" si="10">2*E57</f>
        <v>2</v>
      </c>
      <c r="F62" s="27">
        <f t="shared" si="10"/>
        <v>0</v>
      </c>
      <c r="G62" s="28">
        <f t="shared" si="10"/>
        <v>-1</v>
      </c>
      <c r="H62" s="27">
        <f t="shared" si="10"/>
        <v>1</v>
      </c>
      <c r="I62" s="27">
        <f t="shared" si="10"/>
        <v>8</v>
      </c>
      <c r="J62" s="14">
        <f>I62/G62</f>
        <v>-8</v>
      </c>
    </row>
    <row r="63" spans="1:10" x14ac:dyDescent="0.25">
      <c r="C63" s="5" t="s">
        <v>34</v>
      </c>
      <c r="D63" s="27">
        <f>D62</f>
        <v>1</v>
      </c>
      <c r="E63" s="27">
        <f t="shared" ref="E63:I63" si="11">E62</f>
        <v>2</v>
      </c>
      <c r="F63" s="27">
        <f t="shared" si="11"/>
        <v>0</v>
      </c>
      <c r="G63" s="28">
        <f t="shared" si="11"/>
        <v>-1</v>
      </c>
      <c r="H63" s="27">
        <f t="shared" si="11"/>
        <v>1</v>
      </c>
      <c r="I63" s="27">
        <f t="shared" si="11"/>
        <v>8</v>
      </c>
    </row>
    <row r="64" spans="1:10" x14ac:dyDescent="0.25">
      <c r="C64" s="5" t="s">
        <v>35</v>
      </c>
      <c r="D64" s="1">
        <v>0</v>
      </c>
      <c r="E64" s="1">
        <v>-1</v>
      </c>
      <c r="F64" s="1">
        <v>0</v>
      </c>
      <c r="G64" s="11">
        <v>1</v>
      </c>
      <c r="H64" s="4" t="s">
        <v>133</v>
      </c>
      <c r="I64" s="1"/>
    </row>
    <row r="66" spans="1:9" x14ac:dyDescent="0.25">
      <c r="A66" s="3" t="s">
        <v>134</v>
      </c>
      <c r="B66" s="10">
        <v>0</v>
      </c>
      <c r="C66" s="5" t="s">
        <v>28</v>
      </c>
      <c r="D66" s="12">
        <f>1/2*D61</f>
        <v>0</v>
      </c>
      <c r="E66" s="12">
        <f t="shared" ref="E66:I66" si="12">1/2*E61</f>
        <v>-0.5</v>
      </c>
      <c r="F66" s="12">
        <f t="shared" si="12"/>
        <v>0.5</v>
      </c>
      <c r="G66" s="12">
        <f t="shared" si="12"/>
        <v>1</v>
      </c>
      <c r="H66" s="12">
        <f t="shared" si="12"/>
        <v>-1</v>
      </c>
      <c r="I66" s="12">
        <f t="shared" si="12"/>
        <v>7</v>
      </c>
    </row>
    <row r="67" spans="1:9" x14ac:dyDescent="0.25">
      <c r="A67" s="3" t="s">
        <v>135</v>
      </c>
      <c r="B67" s="10">
        <v>1</v>
      </c>
      <c r="C67" s="5" t="s">
        <v>66</v>
      </c>
      <c r="D67" s="12">
        <f>D66+D62</f>
        <v>1</v>
      </c>
      <c r="E67" s="12">
        <f t="shared" ref="E67:I67" si="13">E66+E62</f>
        <v>1.5</v>
      </c>
      <c r="F67" s="12">
        <f t="shared" si="13"/>
        <v>0.5</v>
      </c>
      <c r="G67" s="12">
        <f t="shared" si="13"/>
        <v>0</v>
      </c>
      <c r="H67" s="12">
        <f t="shared" si="13"/>
        <v>0</v>
      </c>
      <c r="I67" s="12">
        <f t="shared" si="13"/>
        <v>15</v>
      </c>
    </row>
    <row r="68" spans="1:9" x14ac:dyDescent="0.25">
      <c r="C68" s="5" t="s">
        <v>34</v>
      </c>
      <c r="D68" s="12">
        <f>D67</f>
        <v>1</v>
      </c>
      <c r="E68" s="12">
        <f t="shared" ref="E68:I68" si="14">E67</f>
        <v>1.5</v>
      </c>
      <c r="F68" s="15">
        <f t="shared" si="14"/>
        <v>0.5</v>
      </c>
      <c r="G68" s="15">
        <f t="shared" si="14"/>
        <v>0</v>
      </c>
      <c r="H68" s="12">
        <f t="shared" si="14"/>
        <v>0</v>
      </c>
      <c r="I68" s="12">
        <f t="shared" si="14"/>
        <v>15</v>
      </c>
    </row>
    <row r="69" spans="1:9" x14ac:dyDescent="0.25">
      <c r="C69" s="5" t="s">
        <v>35</v>
      </c>
      <c r="D69" s="1">
        <v>0</v>
      </c>
      <c r="E69" s="4" t="s">
        <v>136</v>
      </c>
      <c r="F69" s="4" t="s">
        <v>136</v>
      </c>
      <c r="G69" s="1">
        <v>0</v>
      </c>
      <c r="H69" s="4" t="s">
        <v>40</v>
      </c>
    </row>
    <row r="71" spans="1:9" x14ac:dyDescent="0.25">
      <c r="C71" s="8" t="s">
        <v>75</v>
      </c>
      <c r="D71" s="20">
        <v>15</v>
      </c>
      <c r="F71" t="s">
        <v>121</v>
      </c>
      <c r="H71">
        <f>2*D71+3*D72+D73</f>
        <v>30</v>
      </c>
    </row>
    <row r="72" spans="1:9" x14ac:dyDescent="0.25">
      <c r="C72" s="8" t="s">
        <v>76</v>
      </c>
      <c r="D72" s="20">
        <v>0</v>
      </c>
      <c r="F72" s="3" t="s">
        <v>122</v>
      </c>
      <c r="H72">
        <f>D71+2*D72-D74+D75</f>
        <v>8</v>
      </c>
    </row>
    <row r="73" spans="1:9" x14ac:dyDescent="0.25">
      <c r="C73" s="8" t="s">
        <v>78</v>
      </c>
      <c r="D73" s="20">
        <v>0</v>
      </c>
    </row>
    <row r="74" spans="1:9" x14ac:dyDescent="0.25">
      <c r="C74" s="8" t="s">
        <v>79</v>
      </c>
      <c r="D74" s="20">
        <v>7</v>
      </c>
    </row>
    <row r="75" spans="1:9" x14ac:dyDescent="0.25">
      <c r="C75" s="8" t="s">
        <v>115</v>
      </c>
      <c r="D75" s="20">
        <v>0</v>
      </c>
    </row>
    <row r="76" spans="1:9" x14ac:dyDescent="0.25">
      <c r="C76" s="8" t="s">
        <v>56</v>
      </c>
      <c r="D76" s="2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Planteam</vt:lpstr>
      <vt:lpstr>Teorema Dual 1</vt:lpstr>
      <vt:lpstr>Teorema Dual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Yupi</cp:lastModifiedBy>
  <dcterms:created xsi:type="dcterms:W3CDTF">2021-03-23T16:59:56Z</dcterms:created>
  <dcterms:modified xsi:type="dcterms:W3CDTF">2021-03-24T19:22:04Z</dcterms:modified>
</cp:coreProperties>
</file>