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meri\Documentos\ESCOM\8semestre\Metodos\3parcial\4.Viajero\"/>
    </mc:Choice>
  </mc:AlternateContent>
  <xr:revisionPtr revIDLastSave="0" documentId="13_ncr:1_{D7282CF8-B6C9-4554-9162-539FF731D718}" xr6:coauthVersionLast="47" xr6:coauthVersionMax="47" xr10:uidLastSave="{00000000-0000-0000-0000-000000000000}"/>
  <bookViews>
    <workbookView xWindow="8145" yWindow="1905" windowWidth="16635" windowHeight="12135" xr2:uid="{810C63A1-43D2-42E9-B91A-FD9B6B7401A8}"/>
  </bookViews>
  <sheets>
    <sheet name="Ejercicio1" sheetId="1" r:id="rId1"/>
    <sheet name="Ejercicio2 FB" sheetId="2" r:id="rId2"/>
    <sheet name="Ejercicio2 por Simplex" sheetId="3" r:id="rId3"/>
    <sheet name="Ejercicio 2 Arbol exp. min." sheetId="4" r:id="rId4"/>
  </sheets>
  <definedNames>
    <definedName name="AB">'Ejercicio2 FB'!$E$27</definedName>
    <definedName name="AC">'Ejercicio2 FB'!$E$28</definedName>
    <definedName name="AD">'Ejercicio2 FB'!$E$29</definedName>
    <definedName name="AE">'Ejercicio2 FB'!$E$30</definedName>
    <definedName name="BC">'Ejercicio2 FB'!$E$31</definedName>
    <definedName name="BD">'Ejercicio2 FB'!$E$32</definedName>
    <definedName name="BE">'Ejercicio2 FB'!$E$33</definedName>
    <definedName name="CD">'Ejercicio2 FB'!$E$34</definedName>
    <definedName name="CE">'Ejercicio2 FB'!$E$35</definedName>
    <definedName name="DE">'Ejercicio2 FB'!$E$36</definedName>
    <definedName name="solver_adj" localSheetId="0" hidden="1">Ejercicio1!$Q$42:$AB$42</definedName>
    <definedName name="solver_adj" localSheetId="2" hidden="1">'Ejercicio2 por Simplex'!$M$4:$AF$4</definedName>
    <definedName name="solver_cvg" localSheetId="0" hidden="1">0.0001</definedName>
    <definedName name="solver_cvg" localSheetId="2" hidden="1">0.0001</definedName>
    <definedName name="solver_drv" localSheetId="0" hidden="1">1</definedName>
    <definedName name="solver_drv" localSheetId="2" hidden="1">1</definedName>
    <definedName name="solver_eng" localSheetId="0" hidden="1">2</definedName>
    <definedName name="solver_eng" localSheetId="2" hidden="1">2</definedName>
    <definedName name="solver_est" localSheetId="0" hidden="1">1</definedName>
    <definedName name="solver_est" localSheetId="2" hidden="1">1</definedName>
    <definedName name="solver_itr" localSheetId="0" hidden="1">2147483647</definedName>
    <definedName name="solver_itr" localSheetId="2" hidden="1">2147483647</definedName>
    <definedName name="solver_lhs1" localSheetId="0" hidden="1">Ejercicio1!$P$45</definedName>
    <definedName name="solver_lhs1" localSheetId="2" hidden="1">'Ejercicio2 por Simplex'!$M$10</definedName>
    <definedName name="solver_lhs10" localSheetId="0" hidden="1">Ejercicio1!$P$54</definedName>
    <definedName name="solver_lhs10" localSheetId="2" hidden="1">'Ejercicio2 por Simplex'!$M$19</definedName>
    <definedName name="solver_lhs11" localSheetId="2" hidden="1">'Ejercicio2 por Simplex'!$M$20</definedName>
    <definedName name="solver_lhs12" localSheetId="2" hidden="1">'Ejercicio2 por Simplex'!$M$21</definedName>
    <definedName name="solver_lhs13" localSheetId="2" hidden="1">'Ejercicio2 por Simplex'!$M$22</definedName>
    <definedName name="solver_lhs14" localSheetId="2" hidden="1">'Ejercicio2 por Simplex'!$M$9</definedName>
    <definedName name="solver_lhs2" localSheetId="0" hidden="1">Ejercicio1!$P$46</definedName>
    <definedName name="solver_lhs2" localSheetId="2" hidden="1">'Ejercicio2 por Simplex'!$M$11</definedName>
    <definedName name="solver_lhs3" localSheetId="0" hidden="1">Ejercicio1!$P$47</definedName>
    <definedName name="solver_lhs3" localSheetId="2" hidden="1">'Ejercicio2 por Simplex'!$M$12</definedName>
    <definedName name="solver_lhs4" localSheetId="0" hidden="1">Ejercicio1!$P$48</definedName>
    <definedName name="solver_lhs4" localSheetId="2" hidden="1">'Ejercicio2 por Simplex'!$M$13</definedName>
    <definedName name="solver_lhs5" localSheetId="0" hidden="1">Ejercicio1!$P$49</definedName>
    <definedName name="solver_lhs5" localSheetId="2" hidden="1">'Ejercicio2 por Simplex'!$M$14</definedName>
    <definedName name="solver_lhs6" localSheetId="0" hidden="1">Ejercicio1!$P$50</definedName>
    <definedName name="solver_lhs6" localSheetId="2" hidden="1">'Ejercicio2 por Simplex'!$M$15</definedName>
    <definedName name="solver_lhs7" localSheetId="0" hidden="1">Ejercicio1!$P$51</definedName>
    <definedName name="solver_lhs7" localSheetId="2" hidden="1">'Ejercicio2 por Simplex'!$M$16</definedName>
    <definedName name="solver_lhs8" localSheetId="0" hidden="1">Ejercicio1!$P$52</definedName>
    <definedName name="solver_lhs8" localSheetId="2" hidden="1">'Ejercicio2 por Simplex'!$M$17</definedName>
    <definedName name="solver_lhs9" localSheetId="0" hidden="1">Ejercicio1!$P$53</definedName>
    <definedName name="solver_lhs9" localSheetId="2" hidden="1">'Ejercicio2 por Simplex'!$M$18</definedName>
    <definedName name="solver_mip" localSheetId="0" hidden="1">2147483647</definedName>
    <definedName name="solver_mip" localSheetId="2" hidden="1">2147483647</definedName>
    <definedName name="solver_mni" localSheetId="0" hidden="1">30</definedName>
    <definedName name="solver_mni" localSheetId="2" hidden="1">30</definedName>
    <definedName name="solver_mrt" localSheetId="0" hidden="1">0.075</definedName>
    <definedName name="solver_mrt" localSheetId="2" hidden="1">0.075</definedName>
    <definedName name="solver_msl" localSheetId="0" hidden="1">2</definedName>
    <definedName name="solver_msl" localSheetId="2" hidden="1">2</definedName>
    <definedName name="solver_neg" localSheetId="0" hidden="1">1</definedName>
    <definedName name="solver_neg" localSheetId="2" hidden="1">1</definedName>
    <definedName name="solver_nod" localSheetId="0" hidden="1">2147483647</definedName>
    <definedName name="solver_nod" localSheetId="2" hidden="1">2147483647</definedName>
    <definedName name="solver_num" localSheetId="0" hidden="1">10</definedName>
    <definedName name="solver_num" localSheetId="2" hidden="1">14</definedName>
    <definedName name="solver_nwt" localSheetId="0" hidden="1">1</definedName>
    <definedName name="solver_nwt" localSheetId="2" hidden="1">1</definedName>
    <definedName name="solver_opt" localSheetId="0" hidden="1">Ejercicio1!$P$42</definedName>
    <definedName name="solver_opt" localSheetId="2" hidden="1">'Ejercicio2 por Simplex'!$L$4</definedName>
    <definedName name="solver_pre" localSheetId="0" hidden="1">0.000001</definedName>
    <definedName name="solver_pre" localSheetId="2" hidden="1">0.000001</definedName>
    <definedName name="solver_rbv" localSheetId="0" hidden="1">1</definedName>
    <definedName name="solver_rbv" localSheetId="2" hidden="1">1</definedName>
    <definedName name="solver_rel1" localSheetId="0" hidden="1">2</definedName>
    <definedName name="solver_rel1" localSheetId="2" hidden="1">2</definedName>
    <definedName name="solver_rel10" localSheetId="0" hidden="1">1</definedName>
    <definedName name="solver_rel10" localSheetId="2" hidden="1">2</definedName>
    <definedName name="solver_rel11" localSheetId="2" hidden="1">2</definedName>
    <definedName name="solver_rel12" localSheetId="2" hidden="1">2</definedName>
    <definedName name="solver_rel13" localSheetId="2" hidden="1">2</definedName>
    <definedName name="solver_rel14" localSheetId="2" hidden="1">2</definedName>
    <definedName name="solver_rel2" localSheetId="0" hidden="1">3</definedName>
    <definedName name="solver_rel2" localSheetId="2" hidden="1">2</definedName>
    <definedName name="solver_rel3" localSheetId="0" hidden="1">2</definedName>
    <definedName name="solver_rel3" localSheetId="2" hidden="1">2</definedName>
    <definedName name="solver_rel4" localSheetId="0" hidden="1">2</definedName>
    <definedName name="solver_rel4" localSheetId="2" hidden="1">2</definedName>
    <definedName name="solver_rel5" localSheetId="0" hidden="1">2</definedName>
    <definedName name="solver_rel5" localSheetId="2" hidden="1">2</definedName>
    <definedName name="solver_rel6" localSheetId="0" hidden="1">2</definedName>
    <definedName name="solver_rel6" localSheetId="2" hidden="1">2</definedName>
    <definedName name="solver_rel7" localSheetId="0" hidden="1">2</definedName>
    <definedName name="solver_rel7" localSheetId="2" hidden="1">2</definedName>
    <definedName name="solver_rel8" localSheetId="0" hidden="1">3</definedName>
    <definedName name="solver_rel8" localSheetId="2" hidden="1">2</definedName>
    <definedName name="solver_rel9" localSheetId="0" hidden="1">1</definedName>
    <definedName name="solver_rel9" localSheetId="2" hidden="1">2</definedName>
    <definedName name="solver_rhs1" localSheetId="0" hidden="1">Ejercicio1!$Q$45</definedName>
    <definedName name="solver_rhs1" localSheetId="2" hidden="1">'Ejercicio2 por Simplex'!$N$10</definedName>
    <definedName name="solver_rhs10" localSheetId="0" hidden="1">Ejercicio1!$Q$54</definedName>
    <definedName name="solver_rhs10" localSheetId="2" hidden="1">'Ejercicio2 por Simplex'!$N$19</definedName>
    <definedName name="solver_rhs11" localSheetId="2" hidden="1">'Ejercicio2 por Simplex'!$N$20</definedName>
    <definedName name="solver_rhs12" localSheetId="2" hidden="1">'Ejercicio2 por Simplex'!$N$21</definedName>
    <definedName name="solver_rhs13" localSheetId="2" hidden="1">'Ejercicio2 por Simplex'!$N$22</definedName>
    <definedName name="solver_rhs14" localSheetId="2" hidden="1">'Ejercicio2 por Simplex'!$N$9</definedName>
    <definedName name="solver_rhs2" localSheetId="0" hidden="1">Ejercicio1!$Q$46</definedName>
    <definedName name="solver_rhs2" localSheetId="2" hidden="1">'Ejercicio2 por Simplex'!$N$11</definedName>
    <definedName name="solver_rhs3" localSheetId="0" hidden="1">Ejercicio1!$Q$47</definedName>
    <definedName name="solver_rhs3" localSheetId="2" hidden="1">'Ejercicio2 por Simplex'!$N$12</definedName>
    <definedName name="solver_rhs4" localSheetId="0" hidden="1">Ejercicio1!$Q$48</definedName>
    <definedName name="solver_rhs4" localSheetId="2" hidden="1">'Ejercicio2 por Simplex'!$N$13</definedName>
    <definedName name="solver_rhs5" localSheetId="0" hidden="1">Ejercicio1!$Q$49</definedName>
    <definedName name="solver_rhs5" localSheetId="2" hidden="1">'Ejercicio2 por Simplex'!$N$14</definedName>
    <definedName name="solver_rhs6" localSheetId="0" hidden="1">Ejercicio1!$Q$50</definedName>
    <definedName name="solver_rhs6" localSheetId="2" hidden="1">'Ejercicio2 por Simplex'!$N$15</definedName>
    <definedName name="solver_rhs7" localSheetId="0" hidden="1">Ejercicio1!$Q$51</definedName>
    <definedName name="solver_rhs7" localSheetId="2" hidden="1">'Ejercicio2 por Simplex'!$N$16</definedName>
    <definedName name="solver_rhs8" localSheetId="0" hidden="1">Ejercicio1!$R$52</definedName>
    <definedName name="solver_rhs8" localSheetId="2" hidden="1">'Ejercicio2 por Simplex'!$N$17</definedName>
    <definedName name="solver_rhs9" localSheetId="0" hidden="1">Ejercicio1!$Q$53</definedName>
    <definedName name="solver_rhs9" localSheetId="2" hidden="1">'Ejercicio2 por Simplex'!$N$18</definedName>
    <definedName name="solver_rlx" localSheetId="0" hidden="1">2</definedName>
    <definedName name="solver_rlx" localSheetId="2" hidden="1">2</definedName>
    <definedName name="solver_rsd" localSheetId="0" hidden="1">0</definedName>
    <definedName name="solver_rsd" localSheetId="2" hidden="1">0</definedName>
    <definedName name="solver_scl" localSheetId="0" hidden="1">1</definedName>
    <definedName name="solver_scl" localSheetId="2" hidden="1">1</definedName>
    <definedName name="solver_sho" localSheetId="0" hidden="1">2</definedName>
    <definedName name="solver_sho" localSheetId="2" hidden="1">2</definedName>
    <definedName name="solver_ssz" localSheetId="0" hidden="1">100</definedName>
    <definedName name="solver_ssz" localSheetId="2" hidden="1">100</definedName>
    <definedName name="solver_tim" localSheetId="0" hidden="1">2147483647</definedName>
    <definedName name="solver_tim" localSheetId="2" hidden="1">2147483647</definedName>
    <definedName name="solver_tol" localSheetId="0" hidden="1">0.01</definedName>
    <definedName name="solver_tol" localSheetId="2" hidden="1">0.01</definedName>
    <definedName name="solver_typ" localSheetId="0" hidden="1">2</definedName>
    <definedName name="solver_typ" localSheetId="2" hidden="1">2</definedName>
    <definedName name="solver_val" localSheetId="0" hidden="1">0</definedName>
    <definedName name="solver_val" localSheetId="2" hidden="1">0</definedName>
    <definedName name="solver_ver" localSheetId="0" hidden="1">3</definedName>
    <definedName name="solver_ver" localSheetId="2" hidden="1">3</definedName>
    <definedName name="XAB">Ejercicio1!$Q$42</definedName>
    <definedName name="XAC">Ejercicio1!$R$42</definedName>
    <definedName name="XAD">Ejercicio1!$S$42</definedName>
    <definedName name="XBA">Ejercicio1!$T$42</definedName>
    <definedName name="XBC">Ejercicio1!$U$42</definedName>
    <definedName name="XBD">Ejercicio1!$V$42</definedName>
    <definedName name="XCA">Ejercicio1!$W$42</definedName>
    <definedName name="XCB">Ejercicio1!$X$42</definedName>
    <definedName name="XCD">Ejercicio1!$Y$42</definedName>
    <definedName name="XDA">Ejercicio1!$Z$42</definedName>
    <definedName name="XDB">Ejercicio1!$AA$42</definedName>
    <definedName name="XDC">Ejercicio1!$AB$42</definedName>
    <definedName name="YAB">'Ejercicio2 por Simplex'!$M$4</definedName>
    <definedName name="YAC">'Ejercicio2 por Simplex'!$N$4</definedName>
    <definedName name="YAD">'Ejercicio2 por Simplex'!$O$4</definedName>
    <definedName name="YAE">'Ejercicio2 por Simplex'!$P$4</definedName>
    <definedName name="YBA">'Ejercicio2 por Simplex'!$Q$4</definedName>
    <definedName name="YBC">'Ejercicio2 por Simplex'!$R$4</definedName>
    <definedName name="YBD">'Ejercicio2 por Simplex'!$S$4</definedName>
    <definedName name="YBE">'Ejercicio2 por Simplex'!$T$4</definedName>
    <definedName name="YCA">'Ejercicio2 por Simplex'!$U$4</definedName>
    <definedName name="YCB">'Ejercicio2 por Simplex'!$V$4</definedName>
    <definedName name="YCD">'Ejercicio2 por Simplex'!$W$4</definedName>
    <definedName name="YCE">'Ejercicio2 por Simplex'!$X$4</definedName>
    <definedName name="YDA">'Ejercicio2 por Simplex'!$Y$4</definedName>
    <definedName name="YDB">'Ejercicio2 por Simplex'!$Z$4</definedName>
    <definedName name="YDC">'Ejercicio2 por Simplex'!$AA$4</definedName>
    <definedName name="YDE">'Ejercicio2 por Simplex'!$AB$4</definedName>
    <definedName name="YEA">'Ejercicio2 por Simplex'!$AC$4</definedName>
    <definedName name="YEB">'Ejercicio2 por Simplex'!$AD$4</definedName>
    <definedName name="YEC">'Ejercicio2 por Simplex'!$AE$4</definedName>
    <definedName name="YED">'Ejercicio2 por Simplex'!$AF$4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4" i="1" l="1"/>
  <c r="I43" i="1"/>
  <c r="I42" i="1"/>
  <c r="I41" i="1"/>
  <c r="I40" i="1"/>
  <c r="I39" i="1"/>
  <c r="I38" i="1"/>
  <c r="I37" i="1"/>
  <c r="I36" i="1"/>
  <c r="I35" i="1"/>
  <c r="H34" i="1"/>
  <c r="M26" i="4"/>
  <c r="P26" i="4"/>
  <c r="M22" i="3"/>
  <c r="M21" i="3"/>
  <c r="M20" i="3"/>
  <c r="M19" i="3"/>
  <c r="L4" i="3"/>
  <c r="H27" i="3" s="1"/>
  <c r="K27" i="3" s="1"/>
  <c r="M18" i="3"/>
  <c r="M17" i="3"/>
  <c r="M16" i="3"/>
  <c r="M15" i="3"/>
  <c r="M14" i="3"/>
  <c r="M13" i="3"/>
  <c r="M12" i="3"/>
  <c r="M11" i="3"/>
  <c r="M10" i="3"/>
  <c r="M9" i="3"/>
  <c r="K26" i="2"/>
  <c r="I49" i="2"/>
  <c r="I48" i="2"/>
  <c r="I47" i="2"/>
  <c r="I46" i="2"/>
  <c r="I45" i="2"/>
  <c r="I44" i="2"/>
  <c r="I43" i="2"/>
  <c r="I42" i="2"/>
  <c r="I41" i="2"/>
  <c r="I40" i="2"/>
  <c r="I39" i="2"/>
  <c r="I38" i="2"/>
  <c r="I37" i="2"/>
  <c r="I36" i="2"/>
  <c r="I35" i="2"/>
  <c r="I34" i="2"/>
  <c r="I33" i="2"/>
  <c r="I32" i="2"/>
  <c r="I31" i="2"/>
  <c r="I30" i="2"/>
  <c r="I29" i="2"/>
  <c r="I28" i="2"/>
  <c r="I27" i="2"/>
  <c r="I26" i="2"/>
  <c r="E24" i="2"/>
  <c r="H26" i="3" l="1"/>
  <c r="K26" i="3" s="1"/>
</calcChain>
</file>

<file path=xl/sharedStrings.xml><?xml version="1.0" encoding="utf-8"?>
<sst xmlns="http://schemas.openxmlformats.org/spreadsheetml/2006/main" count="273" uniqueCount="152">
  <si>
    <t>Nodos</t>
  </si>
  <si>
    <t>A-B</t>
  </si>
  <si>
    <t>A-C</t>
  </si>
  <si>
    <t>A</t>
  </si>
  <si>
    <t>A-D</t>
  </si>
  <si>
    <t>B-C</t>
  </si>
  <si>
    <t>B-D</t>
  </si>
  <si>
    <t>C-D</t>
  </si>
  <si>
    <t xml:space="preserve">Combinaciones posibles = </t>
  </si>
  <si>
    <t>Fuerza Bruta</t>
  </si>
  <si>
    <t>B</t>
  </si>
  <si>
    <t>C</t>
  </si>
  <si>
    <t>D</t>
  </si>
  <si>
    <t>S.A.</t>
  </si>
  <si>
    <t>Z</t>
  </si>
  <si>
    <t xml:space="preserve">nodos </t>
  </si>
  <si>
    <t>la raza =A</t>
  </si>
  <si>
    <t>Ezequiel =B</t>
  </si>
  <si>
    <t>San Juan =C</t>
  </si>
  <si>
    <t>Queretaro =D</t>
  </si>
  <si>
    <t>Tepeji = E</t>
  </si>
  <si>
    <t>NODOS</t>
  </si>
  <si>
    <t>DISTANCIAS</t>
  </si>
  <si>
    <t>AB</t>
  </si>
  <si>
    <t>AC</t>
  </si>
  <si>
    <t>AD</t>
  </si>
  <si>
    <t>AE</t>
  </si>
  <si>
    <t>BC</t>
  </si>
  <si>
    <t>BD</t>
  </si>
  <si>
    <t>BE</t>
  </si>
  <si>
    <t>CD</t>
  </si>
  <si>
    <t>CE</t>
  </si>
  <si>
    <t>ABCDEA</t>
  </si>
  <si>
    <t>ID</t>
  </si>
  <si>
    <t>1</t>
  </si>
  <si>
    <t>2</t>
  </si>
  <si>
    <t>3</t>
  </si>
  <si>
    <t>4</t>
  </si>
  <si>
    <t>5</t>
  </si>
  <si>
    <t>6</t>
  </si>
  <si>
    <t>7</t>
  </si>
  <si>
    <t>8</t>
  </si>
  <si>
    <t>9</t>
  </si>
  <si>
    <t>10</t>
  </si>
  <si>
    <t>11</t>
  </si>
  <si>
    <t>12</t>
  </si>
  <si>
    <t>RUTA</t>
  </si>
  <si>
    <t>DISTANCIA</t>
  </si>
  <si>
    <t>DE</t>
  </si>
  <si>
    <t>13</t>
  </si>
  <si>
    <t>14</t>
  </si>
  <si>
    <t>15</t>
  </si>
  <si>
    <t>16</t>
  </si>
  <si>
    <t>17</t>
  </si>
  <si>
    <t>18</t>
  </si>
  <si>
    <t>19</t>
  </si>
  <si>
    <t>20</t>
  </si>
  <si>
    <t>21</t>
  </si>
  <si>
    <t>22</t>
  </si>
  <si>
    <t>23</t>
  </si>
  <si>
    <t>24</t>
  </si>
  <si>
    <t>ABCEDA</t>
  </si>
  <si>
    <t>ABDCEA</t>
  </si>
  <si>
    <t>ABDECA</t>
  </si>
  <si>
    <t>ABECDA</t>
  </si>
  <si>
    <t>ABEDCA</t>
  </si>
  <si>
    <t>ACBDEA</t>
  </si>
  <si>
    <t>ACBEDA</t>
  </si>
  <si>
    <t>ACDBEA</t>
  </si>
  <si>
    <t>ACDEBA</t>
  </si>
  <si>
    <t>ACEBDA</t>
  </si>
  <si>
    <t>ACEDBA</t>
  </si>
  <si>
    <t>ADBCEA</t>
  </si>
  <si>
    <t>ADBECA</t>
  </si>
  <si>
    <t>ADCBEA</t>
  </si>
  <si>
    <t>ADCEBA</t>
  </si>
  <si>
    <t>ADEBCA</t>
  </si>
  <si>
    <t>ADECBA</t>
  </si>
  <si>
    <t>AEBCDA</t>
  </si>
  <si>
    <t>AEBDCA</t>
  </si>
  <si>
    <t>AECBDA</t>
  </si>
  <si>
    <t>AECDBA</t>
  </si>
  <si>
    <t>AEDBCA</t>
  </si>
  <si>
    <t>AEDCBA</t>
  </si>
  <si>
    <t>Menor Dist</t>
  </si>
  <si>
    <t>Rutas</t>
  </si>
  <si>
    <t>E</t>
  </si>
  <si>
    <t>YAB</t>
  </si>
  <si>
    <t>YAC</t>
  </si>
  <si>
    <t>YAD</t>
  </si>
  <si>
    <t>YAE</t>
  </si>
  <si>
    <t>YBA</t>
  </si>
  <si>
    <t>YBC</t>
  </si>
  <si>
    <t>YBD</t>
  </si>
  <si>
    <t>YBE</t>
  </si>
  <si>
    <t>YCA</t>
  </si>
  <si>
    <t>YCB</t>
  </si>
  <si>
    <t>YCD</t>
  </si>
  <si>
    <t>YCE</t>
  </si>
  <si>
    <t>YDA</t>
  </si>
  <si>
    <t>YDB</t>
  </si>
  <si>
    <t>YDC</t>
  </si>
  <si>
    <t>YDE</t>
  </si>
  <si>
    <t>YEA</t>
  </si>
  <si>
    <t>YEB</t>
  </si>
  <si>
    <t>YEC</t>
  </si>
  <si>
    <t>YED</t>
  </si>
  <si>
    <t>206.8*YBA + 157.8*YCA + 208*YDA + 69.81*YEA + 206.8*YAB + 37*YCB + 59*YDB + 125*YEB + 157.8*YAC + 37*YBC + 51*YDC + 88*YEC + 208*YAD + 59*YBD + 51*YCD + 139*YED + 69.81*YAE + 125*YBE + 88*YCE + 139*YDE</t>
  </si>
  <si>
    <t xml:space="preserve">Zmin = </t>
  </si>
  <si>
    <t>s.a.</t>
  </si>
  <si>
    <t>YAB+YAC+YAD+YAE =1</t>
  </si>
  <si>
    <t>YBA+YBC+YBD+YBE=1</t>
  </si>
  <si>
    <t>YCA+YCB+YCD+YCE=1</t>
  </si>
  <si>
    <t>YDA+YDB+YDC+YDE=1</t>
  </si>
  <si>
    <t>YEA+YEB+YEC+YED=1</t>
  </si>
  <si>
    <t>YBA+YCA+YDA+YEA=1</t>
  </si>
  <si>
    <t>YAB+YCB+YDB+YEB=1</t>
  </si>
  <si>
    <t>YAC+YBC+YDC+YEC=1</t>
  </si>
  <si>
    <t>YAD+YBD+YCD+YED=1</t>
  </si>
  <si>
    <t>YAE+YBE+YCE+YDE=1</t>
  </si>
  <si>
    <t>YBA . . . .  YDE&gt;=0</t>
  </si>
  <si>
    <t>YAE+YEA</t>
  </si>
  <si>
    <t>YBC+YCD+YDB</t>
  </si>
  <si>
    <t>REST. EXTRA 1</t>
  </si>
  <si>
    <t>REST. EXTRA 2</t>
  </si>
  <si>
    <t>RUTAS ENCON.</t>
  </si>
  <si>
    <t>KM/lt</t>
  </si>
  <si>
    <t>$ Lt de Gas.</t>
  </si>
  <si>
    <t>Costo Min.</t>
  </si>
  <si>
    <t>Distancia</t>
  </si>
  <si>
    <t xml:space="preserve"> Número posible de combinaciones= (n-1)!/2</t>
  </si>
  <si>
    <t>n=4 nodos</t>
  </si>
  <si>
    <t>Combinaciones=(4-1)!/2=3</t>
  </si>
  <si>
    <t>BA</t>
  </si>
  <si>
    <t>CA</t>
  </si>
  <si>
    <t>CB</t>
  </si>
  <si>
    <t>DA</t>
  </si>
  <si>
    <t>DB</t>
  </si>
  <si>
    <t>DC</t>
  </si>
  <si>
    <t>Se establece lo siguiente xmn=1 si se visita el nodo, y xmn=0 si no se visita</t>
  </si>
  <si>
    <t>Resolviendo con Solver</t>
  </si>
  <si>
    <t>Mín Z=9AB+7AC+8AD+9BA+10BC+15BD+7CA+10CB+4CD+8DA+15DB+4DC</t>
  </si>
  <si>
    <t>s.a</t>
  </si>
  <si>
    <t>AB+AC+AD=1</t>
  </si>
  <si>
    <t>BA+BC+BD=1</t>
  </si>
  <si>
    <t>CA+CB+CD=1</t>
  </si>
  <si>
    <t>DA+DB+DC=1</t>
  </si>
  <si>
    <t>BA+CA+DA=1</t>
  </si>
  <si>
    <t>AB+CB+DB=1</t>
  </si>
  <si>
    <t>AC+BC+DC=1</t>
  </si>
  <si>
    <t>AD+BD+CD=1</t>
  </si>
  <si>
    <t>AB…CD&gt;=0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</si>
</sst>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38">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1" fillId="3" borderId="1" xfId="0" applyFont="1" applyFill="1" applyBorder="1" applyAlignment="1">
      <alignment horizontal="center"/>
    </xf>
    <xf numFmtId="0" fontId="0" fillId="5" borderId="1" xfId="0" applyFill="1" applyBorder="1" applyAlignment="1">
      <alignment horizontal="center"/>
    </xf>
    <xf numFmtId="0" fontId="0" fillId="0" borderId="0" xfId="0" quotePrefix="1"/>
    <xf numFmtId="0" fontId="0" fillId="0" borderId="1" xfId="0" applyFill="1" applyBorder="1" applyAlignment="1">
      <alignment horizontal="center"/>
    </xf>
    <xf numFmtId="0" fontId="0" fillId="0" borderId="1" xfId="0" quotePrefix="1" applyBorder="1" applyAlignment="1">
      <alignment horizontal="center"/>
    </xf>
    <xf numFmtId="0" fontId="0" fillId="3" borderId="1" xfId="0" quotePrefix="1" applyFill="1" applyBorder="1" applyAlignment="1">
      <alignment horizontal="center"/>
    </xf>
    <xf numFmtId="0" fontId="0" fillId="3" borderId="1" xfId="0" applyFill="1" applyBorder="1" applyAlignment="1">
      <alignment horizontal="center"/>
    </xf>
    <xf numFmtId="0" fontId="0" fillId="0" borderId="0" xfId="0" applyFill="1" applyBorder="1" applyAlignment="1">
      <alignment horizontal="center"/>
    </xf>
    <xf numFmtId="0" fontId="1" fillId="0" borderId="0" xfId="0" applyFont="1"/>
    <xf numFmtId="0" fontId="0" fillId="0" borderId="0" xfId="0" applyFill="1" applyBorder="1" applyAlignment="1">
      <alignment horizontal="right"/>
    </xf>
    <xf numFmtId="0" fontId="0" fillId="0" borderId="2" xfId="0" applyBorder="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1" fillId="2" borderId="7" xfId="0" applyFont="1" applyFill="1" applyBorder="1"/>
    <xf numFmtId="0" fontId="1" fillId="2" borderId="8" xfId="0" applyFont="1" applyFill="1" applyBorder="1"/>
    <xf numFmtId="0" fontId="1" fillId="2" borderId="9" xfId="0" applyFont="1" applyFill="1" applyBorder="1"/>
    <xf numFmtId="0" fontId="0" fillId="8" borderId="1" xfId="0" applyFill="1" applyBorder="1" applyAlignment="1">
      <alignment horizontal="center"/>
    </xf>
    <xf numFmtId="0" fontId="0" fillId="7" borderId="1" xfId="0"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44" fontId="0" fillId="0" borderId="1" xfId="1" applyFont="1" applyBorder="1" applyAlignment="1">
      <alignment horizontal="center"/>
    </xf>
    <xf numFmtId="44" fontId="1" fillId="3" borderId="1" xfId="1" applyFont="1" applyFill="1" applyBorder="1" applyAlignment="1">
      <alignment horizontal="center"/>
    </xf>
    <xf numFmtId="0" fontId="0" fillId="9" borderId="1"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1" fillId="3" borderId="0" xfId="0" applyFont="1" applyFill="1" applyAlignment="1">
      <alignment horizontal="center"/>
    </xf>
    <xf numFmtId="0" fontId="1" fillId="0" borderId="1" xfId="0" applyFont="1" applyBorder="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591377</xdr:colOff>
      <xdr:row>16</xdr:row>
      <xdr:rowOff>38478</xdr:rowOff>
    </xdr:to>
    <xdr:pic>
      <xdr:nvPicPr>
        <xdr:cNvPr id="2" name="Imagen 1">
          <a:extLst>
            <a:ext uri="{FF2B5EF4-FFF2-40B4-BE49-F238E27FC236}">
              <a16:creationId xmlns:a16="http://schemas.microsoft.com/office/drawing/2014/main" id="{AFBF3D1F-F472-4E16-B298-F75F7460659F}"/>
            </a:ext>
          </a:extLst>
        </xdr:cNvPr>
        <xdr:cNvPicPr>
          <a:picLocks noChangeAspect="1"/>
        </xdr:cNvPicPr>
      </xdr:nvPicPr>
      <xdr:blipFill>
        <a:blip xmlns:r="http://schemas.openxmlformats.org/officeDocument/2006/relationships" r:embed="rId1"/>
        <a:stretch>
          <a:fillRect/>
        </a:stretch>
      </xdr:blipFill>
      <xdr:spPr>
        <a:xfrm>
          <a:off x="762000" y="381000"/>
          <a:ext cx="5925377" cy="2705478"/>
        </a:xfrm>
        <a:prstGeom prst="rect">
          <a:avLst/>
        </a:prstGeom>
      </xdr:spPr>
    </xdr:pic>
    <xdr:clientData/>
  </xdr:twoCellAnchor>
  <xdr:twoCellAnchor>
    <xdr:from>
      <xdr:col>9</xdr:col>
      <xdr:colOff>47625</xdr:colOff>
      <xdr:row>58</xdr:row>
      <xdr:rowOff>114300</xdr:rowOff>
    </xdr:from>
    <xdr:to>
      <xdr:col>9</xdr:col>
      <xdr:colOff>495300</xdr:colOff>
      <xdr:row>60</xdr:row>
      <xdr:rowOff>142875</xdr:rowOff>
    </xdr:to>
    <xdr:sp macro="" textlink="">
      <xdr:nvSpPr>
        <xdr:cNvPr id="3" name="Elipse 2">
          <a:extLst>
            <a:ext uri="{FF2B5EF4-FFF2-40B4-BE49-F238E27FC236}">
              <a16:creationId xmlns:a16="http://schemas.microsoft.com/office/drawing/2014/main" id="{8C046014-17D9-4497-8FC8-CF86D5FBF5B1}"/>
            </a:ext>
          </a:extLst>
        </xdr:cNvPr>
        <xdr:cNvSpPr/>
      </xdr:nvSpPr>
      <xdr:spPr>
        <a:xfrm>
          <a:off x="7105650" y="11163300"/>
          <a:ext cx="447675" cy="409575"/>
        </a:xfrm>
        <a:prstGeom prst="ellipse">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A</a:t>
          </a:r>
        </a:p>
      </xdr:txBody>
    </xdr:sp>
    <xdr:clientData/>
  </xdr:twoCellAnchor>
  <xdr:twoCellAnchor>
    <xdr:from>
      <xdr:col>8</xdr:col>
      <xdr:colOff>200025</xdr:colOff>
      <xdr:row>65</xdr:row>
      <xdr:rowOff>0</xdr:rowOff>
    </xdr:from>
    <xdr:to>
      <xdr:col>8</xdr:col>
      <xdr:colOff>647700</xdr:colOff>
      <xdr:row>67</xdr:row>
      <xdr:rowOff>28575</xdr:rowOff>
    </xdr:to>
    <xdr:sp macro="" textlink="">
      <xdr:nvSpPr>
        <xdr:cNvPr id="4" name="Elipse 3">
          <a:extLst>
            <a:ext uri="{FF2B5EF4-FFF2-40B4-BE49-F238E27FC236}">
              <a16:creationId xmlns:a16="http://schemas.microsoft.com/office/drawing/2014/main" id="{059BE5C6-0360-484D-A952-757F9A0D914C}"/>
            </a:ext>
          </a:extLst>
        </xdr:cNvPr>
        <xdr:cNvSpPr/>
      </xdr:nvSpPr>
      <xdr:spPr>
        <a:xfrm>
          <a:off x="6496050" y="12382500"/>
          <a:ext cx="4476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B</a:t>
          </a:r>
        </a:p>
      </xdr:txBody>
    </xdr:sp>
    <xdr:clientData/>
  </xdr:twoCellAnchor>
  <xdr:twoCellAnchor>
    <xdr:from>
      <xdr:col>11</xdr:col>
      <xdr:colOff>28575</xdr:colOff>
      <xdr:row>60</xdr:row>
      <xdr:rowOff>104775</xdr:rowOff>
    </xdr:from>
    <xdr:to>
      <xdr:col>11</xdr:col>
      <xdr:colOff>476250</xdr:colOff>
      <xdr:row>62</xdr:row>
      <xdr:rowOff>133350</xdr:rowOff>
    </xdr:to>
    <xdr:sp macro="" textlink="">
      <xdr:nvSpPr>
        <xdr:cNvPr id="5" name="Elipse 4">
          <a:extLst>
            <a:ext uri="{FF2B5EF4-FFF2-40B4-BE49-F238E27FC236}">
              <a16:creationId xmlns:a16="http://schemas.microsoft.com/office/drawing/2014/main" id="{0A94154C-739C-4C44-9700-A31FA577F8F8}"/>
            </a:ext>
          </a:extLst>
        </xdr:cNvPr>
        <xdr:cNvSpPr/>
      </xdr:nvSpPr>
      <xdr:spPr>
        <a:xfrm>
          <a:off x="8610600" y="11534775"/>
          <a:ext cx="4476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C</a:t>
          </a:r>
        </a:p>
      </xdr:txBody>
    </xdr:sp>
    <xdr:clientData/>
  </xdr:twoCellAnchor>
  <xdr:twoCellAnchor>
    <xdr:from>
      <xdr:col>11</xdr:col>
      <xdr:colOff>57150</xdr:colOff>
      <xdr:row>65</xdr:row>
      <xdr:rowOff>95250</xdr:rowOff>
    </xdr:from>
    <xdr:to>
      <xdr:col>11</xdr:col>
      <xdr:colOff>504825</xdr:colOff>
      <xdr:row>67</xdr:row>
      <xdr:rowOff>123825</xdr:rowOff>
    </xdr:to>
    <xdr:sp macro="" textlink="">
      <xdr:nvSpPr>
        <xdr:cNvPr id="6" name="Elipse 5">
          <a:extLst>
            <a:ext uri="{FF2B5EF4-FFF2-40B4-BE49-F238E27FC236}">
              <a16:creationId xmlns:a16="http://schemas.microsoft.com/office/drawing/2014/main" id="{EECA9841-EB12-4F62-9DCD-52943FE0AFEB}"/>
            </a:ext>
          </a:extLst>
        </xdr:cNvPr>
        <xdr:cNvSpPr/>
      </xdr:nvSpPr>
      <xdr:spPr>
        <a:xfrm>
          <a:off x="8639175" y="12477750"/>
          <a:ext cx="4476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D</a:t>
          </a:r>
        </a:p>
      </xdr:txBody>
    </xdr:sp>
    <xdr:clientData/>
  </xdr:twoCellAnchor>
  <xdr:twoCellAnchor editAs="oneCell">
    <xdr:from>
      <xdr:col>4</xdr:col>
      <xdr:colOff>0</xdr:colOff>
      <xdr:row>59</xdr:row>
      <xdr:rowOff>0</xdr:rowOff>
    </xdr:from>
    <xdr:to>
      <xdr:col>8</xdr:col>
      <xdr:colOff>114741</xdr:colOff>
      <xdr:row>69</xdr:row>
      <xdr:rowOff>171740</xdr:rowOff>
    </xdr:to>
    <xdr:pic>
      <xdr:nvPicPr>
        <xdr:cNvPr id="7" name="Imagen 6">
          <a:extLst>
            <a:ext uri="{FF2B5EF4-FFF2-40B4-BE49-F238E27FC236}">
              <a16:creationId xmlns:a16="http://schemas.microsoft.com/office/drawing/2014/main" id="{2B8BF277-AC2F-48DF-81BA-82304999E2AC}"/>
            </a:ext>
          </a:extLst>
        </xdr:cNvPr>
        <xdr:cNvPicPr>
          <a:picLocks noChangeAspect="1"/>
        </xdr:cNvPicPr>
      </xdr:nvPicPr>
      <xdr:blipFill>
        <a:blip xmlns:r="http://schemas.openxmlformats.org/officeDocument/2006/relationships" r:embed="rId2"/>
        <a:stretch>
          <a:fillRect/>
        </a:stretch>
      </xdr:blipFill>
      <xdr:spPr>
        <a:xfrm>
          <a:off x="3048000" y="11239500"/>
          <a:ext cx="3162741" cy="2076740"/>
        </a:xfrm>
        <a:prstGeom prst="rect">
          <a:avLst/>
        </a:prstGeom>
      </xdr:spPr>
    </xdr:pic>
    <xdr:clientData/>
  </xdr:twoCellAnchor>
  <xdr:twoCellAnchor>
    <xdr:from>
      <xdr:col>8</xdr:col>
      <xdr:colOff>582140</xdr:colOff>
      <xdr:row>60</xdr:row>
      <xdr:rowOff>82894</xdr:rowOff>
    </xdr:from>
    <xdr:to>
      <xdr:col>9</xdr:col>
      <xdr:colOff>113185</xdr:colOff>
      <xdr:row>65</xdr:row>
      <xdr:rowOff>59981</xdr:rowOff>
    </xdr:to>
    <xdr:cxnSp macro="">
      <xdr:nvCxnSpPr>
        <xdr:cNvPr id="9" name="Conector recto de flecha 8">
          <a:extLst>
            <a:ext uri="{FF2B5EF4-FFF2-40B4-BE49-F238E27FC236}">
              <a16:creationId xmlns:a16="http://schemas.microsoft.com/office/drawing/2014/main" id="{C1C29F34-6ACA-4EC8-8E51-E290B39960C9}"/>
            </a:ext>
          </a:extLst>
        </xdr:cNvPr>
        <xdr:cNvCxnSpPr>
          <a:stCxn id="3" idx="3"/>
          <a:endCxn id="4" idx="7"/>
        </xdr:cNvCxnSpPr>
      </xdr:nvCxnSpPr>
      <xdr:spPr>
        <a:xfrm flipH="1">
          <a:off x="6878165" y="11512894"/>
          <a:ext cx="293045" cy="929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62</xdr:row>
      <xdr:rowOff>73369</xdr:rowOff>
    </xdr:from>
    <xdr:to>
      <xdr:col>11</xdr:col>
      <xdr:colOff>94135</xdr:colOff>
      <xdr:row>66</xdr:row>
      <xdr:rowOff>14288</xdr:rowOff>
    </xdr:to>
    <xdr:cxnSp macro="">
      <xdr:nvCxnSpPr>
        <xdr:cNvPr id="13" name="Conector recto de flecha 12">
          <a:extLst>
            <a:ext uri="{FF2B5EF4-FFF2-40B4-BE49-F238E27FC236}">
              <a16:creationId xmlns:a16="http://schemas.microsoft.com/office/drawing/2014/main" id="{33594ADB-F413-4F9C-A7D9-199812CA78D3}"/>
            </a:ext>
          </a:extLst>
        </xdr:cNvPr>
        <xdr:cNvCxnSpPr>
          <a:stCxn id="4" idx="6"/>
          <a:endCxn id="5" idx="3"/>
        </xdr:cNvCxnSpPr>
      </xdr:nvCxnSpPr>
      <xdr:spPr>
        <a:xfrm flipV="1">
          <a:off x="6943725" y="11884369"/>
          <a:ext cx="1732435" cy="70291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252413</xdr:colOff>
      <xdr:row>62</xdr:row>
      <xdr:rowOff>133350</xdr:rowOff>
    </xdr:from>
    <xdr:to>
      <xdr:col>11</xdr:col>
      <xdr:colOff>280988</xdr:colOff>
      <xdr:row>65</xdr:row>
      <xdr:rowOff>95250</xdr:rowOff>
    </xdr:to>
    <xdr:cxnSp macro="">
      <xdr:nvCxnSpPr>
        <xdr:cNvPr id="16" name="Conector recto de flecha 15">
          <a:extLst>
            <a:ext uri="{FF2B5EF4-FFF2-40B4-BE49-F238E27FC236}">
              <a16:creationId xmlns:a16="http://schemas.microsoft.com/office/drawing/2014/main" id="{029158CC-D6C0-4E26-82D8-56CCD1546B66}"/>
            </a:ext>
          </a:extLst>
        </xdr:cNvPr>
        <xdr:cNvCxnSpPr>
          <a:stCxn id="5" idx="4"/>
          <a:endCxn id="6" idx="0"/>
        </xdr:cNvCxnSpPr>
      </xdr:nvCxnSpPr>
      <xdr:spPr>
        <a:xfrm>
          <a:off x="8834438" y="11944350"/>
          <a:ext cx="28575" cy="533400"/>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9</xdr:col>
      <xdr:colOff>429740</xdr:colOff>
      <xdr:row>60</xdr:row>
      <xdr:rowOff>82894</xdr:rowOff>
    </xdr:from>
    <xdr:to>
      <xdr:col>11</xdr:col>
      <xdr:colOff>122710</xdr:colOff>
      <xdr:row>65</xdr:row>
      <xdr:rowOff>155231</xdr:rowOff>
    </xdr:to>
    <xdr:cxnSp macro="">
      <xdr:nvCxnSpPr>
        <xdr:cNvPr id="19" name="Conector recto de flecha 18">
          <a:extLst>
            <a:ext uri="{FF2B5EF4-FFF2-40B4-BE49-F238E27FC236}">
              <a16:creationId xmlns:a16="http://schemas.microsoft.com/office/drawing/2014/main" id="{78EE7CA1-EC03-4C98-AF5E-8DBAA90159DD}"/>
            </a:ext>
          </a:extLst>
        </xdr:cNvPr>
        <xdr:cNvCxnSpPr>
          <a:stCxn id="6" idx="1"/>
          <a:endCxn id="3" idx="5"/>
        </xdr:cNvCxnSpPr>
      </xdr:nvCxnSpPr>
      <xdr:spPr>
        <a:xfrm flipH="1" flipV="1">
          <a:off x="7487765" y="11512894"/>
          <a:ext cx="1216970" cy="1024837"/>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editAs="oneCell">
    <xdr:from>
      <xdr:col>0</xdr:col>
      <xdr:colOff>144781</xdr:colOff>
      <xdr:row>0</xdr:row>
      <xdr:rowOff>76200</xdr:rowOff>
    </xdr:from>
    <xdr:to>
      <xdr:col>7</xdr:col>
      <xdr:colOff>148506</xdr:colOff>
      <xdr:row>13</xdr:row>
      <xdr:rowOff>30480</xdr:rowOff>
    </xdr:to>
    <xdr:pic>
      <xdr:nvPicPr>
        <xdr:cNvPr id="12" name="Imagen 11">
          <a:extLst>
            <a:ext uri="{FF2B5EF4-FFF2-40B4-BE49-F238E27FC236}">
              <a16:creationId xmlns:a16="http://schemas.microsoft.com/office/drawing/2014/main" id="{DB3EBF49-8F84-435C-9EFF-9751AD5776B5}"/>
            </a:ext>
          </a:extLst>
        </xdr:cNvPr>
        <xdr:cNvPicPr>
          <a:picLocks noChangeAspect="1"/>
        </xdr:cNvPicPr>
      </xdr:nvPicPr>
      <xdr:blipFill>
        <a:blip xmlns:r="http://schemas.openxmlformats.org/officeDocument/2006/relationships" r:embed="rId3"/>
        <a:stretch>
          <a:fillRect/>
        </a:stretch>
      </xdr:blipFill>
      <xdr:spPr>
        <a:xfrm>
          <a:off x="144781" y="76200"/>
          <a:ext cx="5099600" cy="24307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8</xdr:row>
      <xdr:rowOff>133350</xdr:rowOff>
    </xdr:from>
    <xdr:to>
      <xdr:col>8</xdr:col>
      <xdr:colOff>629518</xdr:colOff>
      <xdr:row>21</xdr:row>
      <xdr:rowOff>57485</xdr:rowOff>
    </xdr:to>
    <xdr:pic>
      <xdr:nvPicPr>
        <xdr:cNvPr id="3" name="Imagen 2">
          <a:extLst>
            <a:ext uri="{FF2B5EF4-FFF2-40B4-BE49-F238E27FC236}">
              <a16:creationId xmlns:a16="http://schemas.microsoft.com/office/drawing/2014/main" id="{09B58CAB-9137-4E40-B89E-77B06FC3AAB5}"/>
            </a:ext>
          </a:extLst>
        </xdr:cNvPr>
        <xdr:cNvPicPr>
          <a:picLocks noChangeAspect="1"/>
        </xdr:cNvPicPr>
      </xdr:nvPicPr>
      <xdr:blipFill>
        <a:blip xmlns:r="http://schemas.openxmlformats.org/officeDocument/2006/relationships" r:embed="rId1"/>
        <a:stretch>
          <a:fillRect/>
        </a:stretch>
      </xdr:blipFill>
      <xdr:spPr>
        <a:xfrm>
          <a:off x="600075" y="1657350"/>
          <a:ext cx="6220693" cy="2400635"/>
        </a:xfrm>
        <a:prstGeom prst="rect">
          <a:avLst/>
        </a:prstGeom>
      </xdr:spPr>
    </xdr:pic>
    <xdr:clientData/>
  </xdr:twoCellAnchor>
  <xdr:twoCellAnchor editAs="oneCell">
    <xdr:from>
      <xdr:col>0</xdr:col>
      <xdr:colOff>542925</xdr:colOff>
      <xdr:row>1</xdr:row>
      <xdr:rowOff>28575</xdr:rowOff>
    </xdr:from>
    <xdr:to>
      <xdr:col>8</xdr:col>
      <xdr:colOff>496111</xdr:colOff>
      <xdr:row>7</xdr:row>
      <xdr:rowOff>66840</xdr:rowOff>
    </xdr:to>
    <xdr:pic>
      <xdr:nvPicPr>
        <xdr:cNvPr id="2" name="Imagen 1">
          <a:extLst>
            <a:ext uri="{FF2B5EF4-FFF2-40B4-BE49-F238E27FC236}">
              <a16:creationId xmlns:a16="http://schemas.microsoft.com/office/drawing/2014/main" id="{2657D3B0-DEBA-4B1D-ABF1-CD27FB075953}"/>
            </a:ext>
          </a:extLst>
        </xdr:cNvPr>
        <xdr:cNvPicPr>
          <a:picLocks noChangeAspect="1"/>
        </xdr:cNvPicPr>
      </xdr:nvPicPr>
      <xdr:blipFill>
        <a:blip xmlns:r="http://schemas.openxmlformats.org/officeDocument/2006/relationships" r:embed="rId2"/>
        <a:stretch>
          <a:fillRect/>
        </a:stretch>
      </xdr:blipFill>
      <xdr:spPr>
        <a:xfrm>
          <a:off x="542925" y="219075"/>
          <a:ext cx="5811061" cy="11812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7</xdr:col>
      <xdr:colOff>634519</xdr:colOff>
      <xdr:row>12</xdr:row>
      <xdr:rowOff>17319</xdr:rowOff>
    </xdr:to>
    <xdr:pic>
      <xdr:nvPicPr>
        <xdr:cNvPr id="2" name="Imagen 1">
          <a:extLst>
            <a:ext uri="{FF2B5EF4-FFF2-40B4-BE49-F238E27FC236}">
              <a16:creationId xmlns:a16="http://schemas.microsoft.com/office/drawing/2014/main" id="{FA6344F7-5BCC-48AE-A8F4-08FCBE00DD09}"/>
            </a:ext>
          </a:extLst>
        </xdr:cNvPr>
        <xdr:cNvPicPr>
          <a:picLocks noChangeAspect="1"/>
        </xdr:cNvPicPr>
      </xdr:nvPicPr>
      <xdr:blipFill>
        <a:blip xmlns:r="http://schemas.openxmlformats.org/officeDocument/2006/relationships" r:embed="rId1"/>
        <a:stretch>
          <a:fillRect/>
        </a:stretch>
      </xdr:blipFill>
      <xdr:spPr>
        <a:xfrm>
          <a:off x="1" y="1"/>
          <a:ext cx="5968518" cy="23033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647700</xdr:colOff>
      <xdr:row>4</xdr:row>
      <xdr:rowOff>38100</xdr:rowOff>
    </xdr:from>
    <xdr:to>
      <xdr:col>4</xdr:col>
      <xdr:colOff>438150</xdr:colOff>
      <xdr:row>6</xdr:row>
      <xdr:rowOff>171450</xdr:rowOff>
    </xdr:to>
    <xdr:sp macro="" textlink="">
      <xdr:nvSpPr>
        <xdr:cNvPr id="4" name="Elipse 3">
          <a:extLst>
            <a:ext uri="{FF2B5EF4-FFF2-40B4-BE49-F238E27FC236}">
              <a16:creationId xmlns:a16="http://schemas.microsoft.com/office/drawing/2014/main" id="{84CD20C7-67C6-413A-B033-90ECF8980E72}"/>
            </a:ext>
          </a:extLst>
        </xdr:cNvPr>
        <xdr:cNvSpPr/>
      </xdr:nvSpPr>
      <xdr:spPr>
        <a:xfrm>
          <a:off x="2933700" y="800100"/>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A</a:t>
          </a:r>
        </a:p>
      </xdr:txBody>
    </xdr:sp>
    <xdr:clientData/>
  </xdr:twoCellAnchor>
  <xdr:twoCellAnchor>
    <xdr:from>
      <xdr:col>6</xdr:col>
      <xdr:colOff>485775</xdr:colOff>
      <xdr:row>1</xdr:row>
      <xdr:rowOff>47625</xdr:rowOff>
    </xdr:from>
    <xdr:to>
      <xdr:col>7</xdr:col>
      <xdr:colOff>276225</xdr:colOff>
      <xdr:row>3</xdr:row>
      <xdr:rowOff>180975</xdr:rowOff>
    </xdr:to>
    <xdr:sp macro="" textlink="">
      <xdr:nvSpPr>
        <xdr:cNvPr id="23" name="Elipse 22">
          <a:extLst>
            <a:ext uri="{FF2B5EF4-FFF2-40B4-BE49-F238E27FC236}">
              <a16:creationId xmlns:a16="http://schemas.microsoft.com/office/drawing/2014/main" id="{58F7D9B3-2432-4A37-AE2A-DAE1CC582765}"/>
            </a:ext>
          </a:extLst>
        </xdr:cNvPr>
        <xdr:cNvSpPr/>
      </xdr:nvSpPr>
      <xdr:spPr>
        <a:xfrm>
          <a:off x="5057775" y="238125"/>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B</a:t>
          </a:r>
        </a:p>
      </xdr:txBody>
    </xdr:sp>
    <xdr:clientData/>
  </xdr:twoCellAnchor>
  <xdr:twoCellAnchor>
    <xdr:from>
      <xdr:col>4</xdr:col>
      <xdr:colOff>104775</xdr:colOff>
      <xdr:row>14</xdr:row>
      <xdr:rowOff>76200</xdr:rowOff>
    </xdr:from>
    <xdr:to>
      <xdr:col>4</xdr:col>
      <xdr:colOff>657225</xdr:colOff>
      <xdr:row>17</xdr:row>
      <xdr:rowOff>19050</xdr:rowOff>
    </xdr:to>
    <xdr:sp macro="" textlink="">
      <xdr:nvSpPr>
        <xdr:cNvPr id="24" name="Elipse 23">
          <a:extLst>
            <a:ext uri="{FF2B5EF4-FFF2-40B4-BE49-F238E27FC236}">
              <a16:creationId xmlns:a16="http://schemas.microsoft.com/office/drawing/2014/main" id="{B8501A19-5A9B-4212-93FB-2554AB7117B7}"/>
            </a:ext>
          </a:extLst>
        </xdr:cNvPr>
        <xdr:cNvSpPr/>
      </xdr:nvSpPr>
      <xdr:spPr>
        <a:xfrm>
          <a:off x="3152775" y="2743200"/>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E</a:t>
          </a:r>
        </a:p>
        <a:p>
          <a:pPr algn="l"/>
          <a:endParaRPr lang="es-MX" sz="1100"/>
        </a:p>
      </xdr:txBody>
    </xdr:sp>
    <xdr:clientData/>
  </xdr:twoCellAnchor>
  <xdr:twoCellAnchor>
    <xdr:from>
      <xdr:col>7</xdr:col>
      <xdr:colOff>619125</xdr:colOff>
      <xdr:row>18</xdr:row>
      <xdr:rowOff>19050</xdr:rowOff>
    </xdr:from>
    <xdr:to>
      <xdr:col>8</xdr:col>
      <xdr:colOff>409575</xdr:colOff>
      <xdr:row>20</xdr:row>
      <xdr:rowOff>152400</xdr:rowOff>
    </xdr:to>
    <xdr:sp macro="" textlink="">
      <xdr:nvSpPr>
        <xdr:cNvPr id="25" name="Elipse 24">
          <a:extLst>
            <a:ext uri="{FF2B5EF4-FFF2-40B4-BE49-F238E27FC236}">
              <a16:creationId xmlns:a16="http://schemas.microsoft.com/office/drawing/2014/main" id="{A4E19788-8B53-4937-BF02-F05427CC7D0B}"/>
            </a:ext>
          </a:extLst>
        </xdr:cNvPr>
        <xdr:cNvSpPr/>
      </xdr:nvSpPr>
      <xdr:spPr>
        <a:xfrm>
          <a:off x="5953125" y="3448050"/>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D</a:t>
          </a:r>
        </a:p>
      </xdr:txBody>
    </xdr:sp>
    <xdr:clientData/>
  </xdr:twoCellAnchor>
  <xdr:twoCellAnchor>
    <xdr:from>
      <xdr:col>8</xdr:col>
      <xdr:colOff>504825</xdr:colOff>
      <xdr:row>8</xdr:row>
      <xdr:rowOff>95250</xdr:rowOff>
    </xdr:from>
    <xdr:to>
      <xdr:col>9</xdr:col>
      <xdr:colOff>295275</xdr:colOff>
      <xdr:row>11</xdr:row>
      <xdr:rowOff>38100</xdr:rowOff>
    </xdr:to>
    <xdr:sp macro="" textlink="">
      <xdr:nvSpPr>
        <xdr:cNvPr id="26" name="Elipse 25">
          <a:extLst>
            <a:ext uri="{FF2B5EF4-FFF2-40B4-BE49-F238E27FC236}">
              <a16:creationId xmlns:a16="http://schemas.microsoft.com/office/drawing/2014/main" id="{794C1E18-9A52-4DC6-B188-F000FE26EA15}"/>
            </a:ext>
          </a:extLst>
        </xdr:cNvPr>
        <xdr:cNvSpPr/>
      </xdr:nvSpPr>
      <xdr:spPr>
        <a:xfrm>
          <a:off x="6600825" y="1619250"/>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C</a:t>
          </a:r>
        </a:p>
      </xdr:txBody>
    </xdr:sp>
    <xdr:clientData/>
  </xdr:twoCellAnchor>
  <xdr:twoCellAnchor>
    <xdr:from>
      <xdr:col>4</xdr:col>
      <xdr:colOff>438150</xdr:colOff>
      <xdr:row>3</xdr:row>
      <xdr:rowOff>105650</xdr:rowOff>
    </xdr:from>
    <xdr:to>
      <xdr:col>6</xdr:col>
      <xdr:colOff>566679</xdr:colOff>
      <xdr:row>5</xdr:row>
      <xdr:rowOff>104775</xdr:rowOff>
    </xdr:to>
    <xdr:cxnSp macro="">
      <xdr:nvCxnSpPr>
        <xdr:cNvPr id="28" name="Conector recto de flecha 27">
          <a:extLst>
            <a:ext uri="{FF2B5EF4-FFF2-40B4-BE49-F238E27FC236}">
              <a16:creationId xmlns:a16="http://schemas.microsoft.com/office/drawing/2014/main" id="{317F07F8-D82B-4339-AB02-FECDCFD0C44F}"/>
            </a:ext>
          </a:extLst>
        </xdr:cNvPr>
        <xdr:cNvCxnSpPr>
          <a:stCxn id="4" idx="6"/>
          <a:endCxn id="23" idx="3"/>
        </xdr:cNvCxnSpPr>
      </xdr:nvCxnSpPr>
      <xdr:spPr>
        <a:xfrm flipV="1">
          <a:off x="3486150" y="677150"/>
          <a:ext cx="1652529" cy="3801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228600</xdr:colOff>
      <xdr:row>3</xdr:row>
      <xdr:rowOff>47625</xdr:rowOff>
    </xdr:from>
    <xdr:ext cx="506229" cy="264560"/>
    <xdr:sp macro="" textlink="">
      <xdr:nvSpPr>
        <xdr:cNvPr id="30" name="CuadroTexto 29">
          <a:extLst>
            <a:ext uri="{FF2B5EF4-FFF2-40B4-BE49-F238E27FC236}">
              <a16:creationId xmlns:a16="http://schemas.microsoft.com/office/drawing/2014/main" id="{31F4A781-4872-474F-919B-B75E8E32812B}"/>
            </a:ext>
          </a:extLst>
        </xdr:cNvPr>
        <xdr:cNvSpPr txBox="1"/>
      </xdr:nvSpPr>
      <xdr:spPr>
        <a:xfrm>
          <a:off x="4038600" y="619125"/>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206.8</a:t>
          </a:r>
        </a:p>
      </xdr:txBody>
    </xdr:sp>
    <xdr:clientData/>
  </xdr:oneCellAnchor>
  <xdr:twoCellAnchor>
    <xdr:from>
      <xdr:col>4</xdr:col>
      <xdr:colOff>357246</xdr:colOff>
      <xdr:row>6</xdr:row>
      <xdr:rowOff>96125</xdr:rowOff>
    </xdr:from>
    <xdr:to>
      <xdr:col>8</xdr:col>
      <xdr:colOff>504825</xdr:colOff>
      <xdr:row>9</xdr:row>
      <xdr:rowOff>161925</xdr:rowOff>
    </xdr:to>
    <xdr:cxnSp macro="">
      <xdr:nvCxnSpPr>
        <xdr:cNvPr id="32" name="Conector recto de flecha 31">
          <a:extLst>
            <a:ext uri="{FF2B5EF4-FFF2-40B4-BE49-F238E27FC236}">
              <a16:creationId xmlns:a16="http://schemas.microsoft.com/office/drawing/2014/main" id="{C88687CD-3085-43C7-B8B2-4A09C4C1EFB7}"/>
            </a:ext>
          </a:extLst>
        </xdr:cNvPr>
        <xdr:cNvCxnSpPr>
          <a:stCxn id="4" idx="5"/>
          <a:endCxn id="26" idx="2"/>
        </xdr:cNvCxnSpPr>
      </xdr:nvCxnSpPr>
      <xdr:spPr>
        <a:xfrm>
          <a:off x="3405246" y="1239125"/>
          <a:ext cx="3195579" cy="6373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276225</xdr:colOff>
      <xdr:row>7</xdr:row>
      <xdr:rowOff>9525</xdr:rowOff>
    </xdr:from>
    <xdr:ext cx="506229" cy="264560"/>
    <xdr:sp macro="" textlink="">
      <xdr:nvSpPr>
        <xdr:cNvPr id="33" name="CuadroTexto 32">
          <a:extLst>
            <a:ext uri="{FF2B5EF4-FFF2-40B4-BE49-F238E27FC236}">
              <a16:creationId xmlns:a16="http://schemas.microsoft.com/office/drawing/2014/main" id="{BE1E01C9-258C-40D5-9AC0-F773BCE16100}"/>
            </a:ext>
          </a:extLst>
        </xdr:cNvPr>
        <xdr:cNvSpPr txBox="1"/>
      </xdr:nvSpPr>
      <xdr:spPr>
        <a:xfrm>
          <a:off x="4848225" y="1343025"/>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157.8</a:t>
          </a:r>
        </a:p>
      </xdr:txBody>
    </xdr:sp>
    <xdr:clientData/>
  </xdr:oneCellAnchor>
  <xdr:twoCellAnchor>
    <xdr:from>
      <xdr:col>4</xdr:col>
      <xdr:colOff>161925</xdr:colOff>
      <xdr:row>6</xdr:row>
      <xdr:rowOff>171450</xdr:rowOff>
    </xdr:from>
    <xdr:to>
      <xdr:col>7</xdr:col>
      <xdr:colOff>700029</xdr:colOff>
      <xdr:row>18</xdr:row>
      <xdr:rowOff>94375</xdr:rowOff>
    </xdr:to>
    <xdr:cxnSp macro="">
      <xdr:nvCxnSpPr>
        <xdr:cNvPr id="35" name="Conector recto de flecha 34">
          <a:extLst>
            <a:ext uri="{FF2B5EF4-FFF2-40B4-BE49-F238E27FC236}">
              <a16:creationId xmlns:a16="http://schemas.microsoft.com/office/drawing/2014/main" id="{62BE8325-B0A7-40CF-8831-1A33D4E91DDB}"/>
            </a:ext>
          </a:extLst>
        </xdr:cNvPr>
        <xdr:cNvCxnSpPr>
          <a:stCxn id="4" idx="4"/>
          <a:endCxn id="25" idx="1"/>
        </xdr:cNvCxnSpPr>
      </xdr:nvCxnSpPr>
      <xdr:spPr>
        <a:xfrm>
          <a:off x="3209925" y="1314450"/>
          <a:ext cx="2824104" cy="22089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647700</xdr:colOff>
      <xdr:row>11</xdr:row>
      <xdr:rowOff>57150</xdr:rowOff>
    </xdr:from>
    <xdr:ext cx="399148" cy="264560"/>
    <xdr:sp macro="" textlink="">
      <xdr:nvSpPr>
        <xdr:cNvPr id="36" name="CuadroTexto 35">
          <a:extLst>
            <a:ext uri="{FF2B5EF4-FFF2-40B4-BE49-F238E27FC236}">
              <a16:creationId xmlns:a16="http://schemas.microsoft.com/office/drawing/2014/main" id="{21008673-B064-4461-9138-E8FA9C7747DF}"/>
            </a:ext>
          </a:extLst>
        </xdr:cNvPr>
        <xdr:cNvSpPr txBox="1"/>
      </xdr:nvSpPr>
      <xdr:spPr>
        <a:xfrm>
          <a:off x="4457700" y="215265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208</a:t>
          </a:r>
        </a:p>
      </xdr:txBody>
    </xdr:sp>
    <xdr:clientData/>
  </xdr:oneCellAnchor>
  <xdr:twoCellAnchor>
    <xdr:from>
      <xdr:col>4</xdr:col>
      <xdr:colOff>161925</xdr:colOff>
      <xdr:row>6</xdr:row>
      <xdr:rowOff>171450</xdr:rowOff>
    </xdr:from>
    <xdr:to>
      <xdr:col>4</xdr:col>
      <xdr:colOff>381000</xdr:colOff>
      <xdr:row>14</xdr:row>
      <xdr:rowOff>76200</xdr:rowOff>
    </xdr:to>
    <xdr:cxnSp macro="">
      <xdr:nvCxnSpPr>
        <xdr:cNvPr id="38" name="Conector recto de flecha 37">
          <a:extLst>
            <a:ext uri="{FF2B5EF4-FFF2-40B4-BE49-F238E27FC236}">
              <a16:creationId xmlns:a16="http://schemas.microsoft.com/office/drawing/2014/main" id="{93BC4DE2-25A0-490A-82C2-F95AF9EBBE3A}"/>
            </a:ext>
          </a:extLst>
        </xdr:cNvPr>
        <xdr:cNvCxnSpPr>
          <a:stCxn id="4" idx="4"/>
          <a:endCxn id="24" idx="0"/>
        </xdr:cNvCxnSpPr>
      </xdr:nvCxnSpPr>
      <xdr:spPr>
        <a:xfrm>
          <a:off x="3209925" y="1314450"/>
          <a:ext cx="219075" cy="14287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600075</xdr:colOff>
      <xdr:row>10</xdr:row>
      <xdr:rowOff>152400</xdr:rowOff>
    </xdr:from>
    <xdr:ext cx="506229" cy="264560"/>
    <xdr:sp macro="" textlink="">
      <xdr:nvSpPr>
        <xdr:cNvPr id="39" name="CuadroTexto 38">
          <a:extLst>
            <a:ext uri="{FF2B5EF4-FFF2-40B4-BE49-F238E27FC236}">
              <a16:creationId xmlns:a16="http://schemas.microsoft.com/office/drawing/2014/main" id="{F513A087-947F-42E9-9CBD-293B3F250652}"/>
            </a:ext>
          </a:extLst>
        </xdr:cNvPr>
        <xdr:cNvSpPr txBox="1"/>
      </xdr:nvSpPr>
      <xdr:spPr>
        <a:xfrm>
          <a:off x="2886075" y="2057400"/>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69.81</a:t>
          </a:r>
        </a:p>
      </xdr:txBody>
    </xdr:sp>
    <xdr:clientData/>
  </xdr:oneCellAnchor>
  <xdr:twoCellAnchor>
    <xdr:from>
      <xdr:col>7</xdr:col>
      <xdr:colOff>195321</xdr:colOff>
      <xdr:row>3</xdr:row>
      <xdr:rowOff>105650</xdr:rowOff>
    </xdr:from>
    <xdr:to>
      <xdr:col>8</xdr:col>
      <xdr:colOff>585729</xdr:colOff>
      <xdr:row>8</xdr:row>
      <xdr:rowOff>170575</xdr:rowOff>
    </xdr:to>
    <xdr:cxnSp macro="">
      <xdr:nvCxnSpPr>
        <xdr:cNvPr id="41" name="Conector recto de flecha 40">
          <a:extLst>
            <a:ext uri="{FF2B5EF4-FFF2-40B4-BE49-F238E27FC236}">
              <a16:creationId xmlns:a16="http://schemas.microsoft.com/office/drawing/2014/main" id="{FB8C9D0C-4438-44C5-B283-87C8F95DDA0A}"/>
            </a:ext>
          </a:extLst>
        </xdr:cNvPr>
        <xdr:cNvCxnSpPr>
          <a:stCxn id="23" idx="5"/>
          <a:endCxn id="26" idx="1"/>
        </xdr:cNvCxnSpPr>
      </xdr:nvCxnSpPr>
      <xdr:spPr>
        <a:xfrm>
          <a:off x="5529321" y="677150"/>
          <a:ext cx="1152408" cy="10174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723900</xdr:colOff>
      <xdr:row>5</xdr:row>
      <xdr:rowOff>9525</xdr:rowOff>
    </xdr:from>
    <xdr:ext cx="327654" cy="264560"/>
    <xdr:sp macro="" textlink="">
      <xdr:nvSpPr>
        <xdr:cNvPr id="42" name="CuadroTexto 41">
          <a:extLst>
            <a:ext uri="{FF2B5EF4-FFF2-40B4-BE49-F238E27FC236}">
              <a16:creationId xmlns:a16="http://schemas.microsoft.com/office/drawing/2014/main" id="{8F9BB778-A09B-4C1F-8F25-AE4CAA2D416C}"/>
            </a:ext>
          </a:extLst>
        </xdr:cNvPr>
        <xdr:cNvSpPr txBox="1"/>
      </xdr:nvSpPr>
      <xdr:spPr>
        <a:xfrm>
          <a:off x="6057900" y="962025"/>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37</a:t>
          </a:r>
        </a:p>
      </xdr:txBody>
    </xdr:sp>
    <xdr:clientData/>
  </xdr:oneCellAnchor>
  <xdr:twoCellAnchor>
    <xdr:from>
      <xdr:col>7</xdr:col>
      <xdr:colOff>0</xdr:colOff>
      <xdr:row>3</xdr:row>
      <xdr:rowOff>180975</xdr:rowOff>
    </xdr:from>
    <xdr:to>
      <xdr:col>8</xdr:col>
      <xdr:colOff>133350</xdr:colOff>
      <xdr:row>18</xdr:row>
      <xdr:rowOff>19050</xdr:rowOff>
    </xdr:to>
    <xdr:cxnSp macro="">
      <xdr:nvCxnSpPr>
        <xdr:cNvPr id="44" name="Conector recto de flecha 43">
          <a:extLst>
            <a:ext uri="{FF2B5EF4-FFF2-40B4-BE49-F238E27FC236}">
              <a16:creationId xmlns:a16="http://schemas.microsoft.com/office/drawing/2014/main" id="{24DA79AE-0B3F-4EA9-AC3F-370AF2B8DC89}"/>
            </a:ext>
          </a:extLst>
        </xdr:cNvPr>
        <xdr:cNvCxnSpPr>
          <a:stCxn id="23" idx="4"/>
          <a:endCxn id="25" idx="0"/>
        </xdr:cNvCxnSpPr>
      </xdr:nvCxnSpPr>
      <xdr:spPr>
        <a:xfrm>
          <a:off x="5334000" y="752475"/>
          <a:ext cx="895350" cy="26955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161925</xdr:colOff>
      <xdr:row>9</xdr:row>
      <xdr:rowOff>152400</xdr:rowOff>
    </xdr:from>
    <xdr:ext cx="327654" cy="264560"/>
    <xdr:sp macro="" textlink="">
      <xdr:nvSpPr>
        <xdr:cNvPr id="45" name="CuadroTexto 44">
          <a:extLst>
            <a:ext uri="{FF2B5EF4-FFF2-40B4-BE49-F238E27FC236}">
              <a16:creationId xmlns:a16="http://schemas.microsoft.com/office/drawing/2014/main" id="{7B90E09C-8B2E-4CA9-AB1C-D8AB7254480B}"/>
            </a:ext>
          </a:extLst>
        </xdr:cNvPr>
        <xdr:cNvSpPr txBox="1"/>
      </xdr:nvSpPr>
      <xdr:spPr>
        <a:xfrm>
          <a:off x="5495925" y="186690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59</a:t>
          </a:r>
        </a:p>
      </xdr:txBody>
    </xdr:sp>
    <xdr:clientData/>
  </xdr:oneCellAnchor>
  <xdr:twoCellAnchor>
    <xdr:from>
      <xdr:col>4</xdr:col>
      <xdr:colOff>576321</xdr:colOff>
      <xdr:row>3</xdr:row>
      <xdr:rowOff>105650</xdr:rowOff>
    </xdr:from>
    <xdr:to>
      <xdr:col>6</xdr:col>
      <xdr:colOff>566679</xdr:colOff>
      <xdr:row>14</xdr:row>
      <xdr:rowOff>151525</xdr:rowOff>
    </xdr:to>
    <xdr:cxnSp macro="">
      <xdr:nvCxnSpPr>
        <xdr:cNvPr id="47" name="Conector recto de flecha 46">
          <a:extLst>
            <a:ext uri="{FF2B5EF4-FFF2-40B4-BE49-F238E27FC236}">
              <a16:creationId xmlns:a16="http://schemas.microsoft.com/office/drawing/2014/main" id="{4C67E730-1B3A-42E2-B945-454FA79D5DB1}"/>
            </a:ext>
          </a:extLst>
        </xdr:cNvPr>
        <xdr:cNvCxnSpPr>
          <a:stCxn id="23" idx="3"/>
          <a:endCxn id="24" idx="7"/>
        </xdr:cNvCxnSpPr>
      </xdr:nvCxnSpPr>
      <xdr:spPr>
        <a:xfrm flipH="1">
          <a:off x="3624321" y="677150"/>
          <a:ext cx="1514358" cy="21413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276225</xdr:colOff>
      <xdr:row>8</xdr:row>
      <xdr:rowOff>9525</xdr:rowOff>
    </xdr:from>
    <xdr:ext cx="399148" cy="264560"/>
    <xdr:sp macro="" textlink="">
      <xdr:nvSpPr>
        <xdr:cNvPr id="48" name="CuadroTexto 47">
          <a:extLst>
            <a:ext uri="{FF2B5EF4-FFF2-40B4-BE49-F238E27FC236}">
              <a16:creationId xmlns:a16="http://schemas.microsoft.com/office/drawing/2014/main" id="{1F41D3E1-6176-4D92-A17E-A60FA6F240EC}"/>
            </a:ext>
          </a:extLst>
        </xdr:cNvPr>
        <xdr:cNvSpPr txBox="1"/>
      </xdr:nvSpPr>
      <xdr:spPr>
        <a:xfrm>
          <a:off x="4086225" y="153352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125</a:t>
          </a:r>
        </a:p>
      </xdr:txBody>
    </xdr:sp>
    <xdr:clientData/>
  </xdr:oneCellAnchor>
  <xdr:twoCellAnchor>
    <xdr:from>
      <xdr:col>8</xdr:col>
      <xdr:colOff>328671</xdr:colOff>
      <xdr:row>10</xdr:row>
      <xdr:rowOff>153275</xdr:rowOff>
    </xdr:from>
    <xdr:to>
      <xdr:col>8</xdr:col>
      <xdr:colOff>585729</xdr:colOff>
      <xdr:row>18</xdr:row>
      <xdr:rowOff>94375</xdr:rowOff>
    </xdr:to>
    <xdr:cxnSp macro="">
      <xdr:nvCxnSpPr>
        <xdr:cNvPr id="50" name="Conector recto de flecha 49">
          <a:extLst>
            <a:ext uri="{FF2B5EF4-FFF2-40B4-BE49-F238E27FC236}">
              <a16:creationId xmlns:a16="http://schemas.microsoft.com/office/drawing/2014/main" id="{2B46C2D9-6EBD-4F5A-8ED1-468D5BB054DC}"/>
            </a:ext>
          </a:extLst>
        </xdr:cNvPr>
        <xdr:cNvCxnSpPr>
          <a:stCxn id="26" idx="3"/>
          <a:endCxn id="25" idx="7"/>
        </xdr:cNvCxnSpPr>
      </xdr:nvCxnSpPr>
      <xdr:spPr>
        <a:xfrm flipH="1">
          <a:off x="6424671" y="2058275"/>
          <a:ext cx="257058" cy="1465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438150</xdr:colOff>
      <xdr:row>13</xdr:row>
      <xdr:rowOff>57150</xdr:rowOff>
    </xdr:from>
    <xdr:ext cx="327654" cy="264560"/>
    <xdr:sp macro="" textlink="">
      <xdr:nvSpPr>
        <xdr:cNvPr id="51" name="CuadroTexto 50">
          <a:extLst>
            <a:ext uri="{FF2B5EF4-FFF2-40B4-BE49-F238E27FC236}">
              <a16:creationId xmlns:a16="http://schemas.microsoft.com/office/drawing/2014/main" id="{DF527ED6-3277-43EA-89B2-8BD12C811D3E}"/>
            </a:ext>
          </a:extLst>
        </xdr:cNvPr>
        <xdr:cNvSpPr txBox="1"/>
      </xdr:nvSpPr>
      <xdr:spPr>
        <a:xfrm>
          <a:off x="6534150" y="253365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51</a:t>
          </a:r>
        </a:p>
      </xdr:txBody>
    </xdr:sp>
    <xdr:clientData/>
  </xdr:oneCellAnchor>
  <xdr:twoCellAnchor>
    <xdr:from>
      <xdr:col>4</xdr:col>
      <xdr:colOff>657225</xdr:colOff>
      <xdr:row>10</xdr:row>
      <xdr:rowOff>153275</xdr:rowOff>
    </xdr:from>
    <xdr:to>
      <xdr:col>8</xdr:col>
      <xdr:colOff>585729</xdr:colOff>
      <xdr:row>15</xdr:row>
      <xdr:rowOff>142875</xdr:rowOff>
    </xdr:to>
    <xdr:cxnSp macro="">
      <xdr:nvCxnSpPr>
        <xdr:cNvPr id="59" name="Conector recto de flecha 58">
          <a:extLst>
            <a:ext uri="{FF2B5EF4-FFF2-40B4-BE49-F238E27FC236}">
              <a16:creationId xmlns:a16="http://schemas.microsoft.com/office/drawing/2014/main" id="{FB145F24-F412-4FC5-935A-F32D14C34E8D}"/>
            </a:ext>
          </a:extLst>
        </xdr:cNvPr>
        <xdr:cNvCxnSpPr>
          <a:stCxn id="26" idx="3"/>
          <a:endCxn id="24" idx="6"/>
        </xdr:cNvCxnSpPr>
      </xdr:nvCxnSpPr>
      <xdr:spPr>
        <a:xfrm flipH="1">
          <a:off x="3705225" y="2058275"/>
          <a:ext cx="2976504" cy="942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514350</xdr:colOff>
      <xdr:row>14</xdr:row>
      <xdr:rowOff>57150</xdr:rowOff>
    </xdr:from>
    <xdr:ext cx="327654" cy="264560"/>
    <xdr:sp macro="" textlink="">
      <xdr:nvSpPr>
        <xdr:cNvPr id="60" name="CuadroTexto 59">
          <a:extLst>
            <a:ext uri="{FF2B5EF4-FFF2-40B4-BE49-F238E27FC236}">
              <a16:creationId xmlns:a16="http://schemas.microsoft.com/office/drawing/2014/main" id="{DD885B0B-5485-4C89-9F09-C32230EBD506}"/>
            </a:ext>
          </a:extLst>
        </xdr:cNvPr>
        <xdr:cNvSpPr txBox="1"/>
      </xdr:nvSpPr>
      <xdr:spPr>
        <a:xfrm>
          <a:off x="4324350" y="272415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88</a:t>
          </a:r>
        </a:p>
      </xdr:txBody>
    </xdr:sp>
    <xdr:clientData/>
  </xdr:oneCellAnchor>
  <xdr:twoCellAnchor>
    <xdr:from>
      <xdr:col>4</xdr:col>
      <xdr:colOff>576321</xdr:colOff>
      <xdr:row>16</xdr:row>
      <xdr:rowOff>134225</xdr:rowOff>
    </xdr:from>
    <xdr:to>
      <xdr:col>7</xdr:col>
      <xdr:colOff>619125</xdr:colOff>
      <xdr:row>19</xdr:row>
      <xdr:rowOff>85725</xdr:rowOff>
    </xdr:to>
    <xdr:cxnSp macro="">
      <xdr:nvCxnSpPr>
        <xdr:cNvPr id="62" name="Conector recto de flecha 61">
          <a:extLst>
            <a:ext uri="{FF2B5EF4-FFF2-40B4-BE49-F238E27FC236}">
              <a16:creationId xmlns:a16="http://schemas.microsoft.com/office/drawing/2014/main" id="{CFBF6619-63F7-4E6E-8653-2075A01203C8}"/>
            </a:ext>
          </a:extLst>
        </xdr:cNvPr>
        <xdr:cNvCxnSpPr>
          <a:stCxn id="24" idx="5"/>
          <a:endCxn id="25" idx="2"/>
        </xdr:cNvCxnSpPr>
      </xdr:nvCxnSpPr>
      <xdr:spPr>
        <a:xfrm>
          <a:off x="3624321" y="3182225"/>
          <a:ext cx="2328804" cy="5230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628650</xdr:colOff>
      <xdr:row>17</xdr:row>
      <xdr:rowOff>123825</xdr:rowOff>
    </xdr:from>
    <xdr:ext cx="399148" cy="264560"/>
    <xdr:sp macro="" textlink="">
      <xdr:nvSpPr>
        <xdr:cNvPr id="63" name="CuadroTexto 62">
          <a:extLst>
            <a:ext uri="{FF2B5EF4-FFF2-40B4-BE49-F238E27FC236}">
              <a16:creationId xmlns:a16="http://schemas.microsoft.com/office/drawing/2014/main" id="{FECE0EFD-BD97-4302-B23A-F2D456523895}"/>
            </a:ext>
          </a:extLst>
        </xdr:cNvPr>
        <xdr:cNvSpPr txBox="1"/>
      </xdr:nvSpPr>
      <xdr:spPr>
        <a:xfrm>
          <a:off x="4438650" y="336232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139</a:t>
          </a:r>
        </a:p>
      </xdr:txBody>
    </xdr:sp>
    <xdr:clientData/>
  </xdr:oneCellAnchor>
  <xdr:twoCellAnchor>
    <xdr:from>
      <xdr:col>11</xdr:col>
      <xdr:colOff>463924</xdr:colOff>
      <xdr:row>5</xdr:row>
      <xdr:rowOff>44823</xdr:rowOff>
    </xdr:from>
    <xdr:to>
      <xdr:col>12</xdr:col>
      <xdr:colOff>254374</xdr:colOff>
      <xdr:row>7</xdr:row>
      <xdr:rowOff>178173</xdr:rowOff>
    </xdr:to>
    <xdr:sp macro="" textlink="">
      <xdr:nvSpPr>
        <xdr:cNvPr id="64" name="Elipse 63">
          <a:extLst>
            <a:ext uri="{FF2B5EF4-FFF2-40B4-BE49-F238E27FC236}">
              <a16:creationId xmlns:a16="http://schemas.microsoft.com/office/drawing/2014/main" id="{400D0782-1B2C-4674-9979-771D396FF541}"/>
            </a:ext>
          </a:extLst>
        </xdr:cNvPr>
        <xdr:cNvSpPr/>
      </xdr:nvSpPr>
      <xdr:spPr>
        <a:xfrm>
          <a:off x="8845924" y="997323"/>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A</a:t>
          </a:r>
        </a:p>
      </xdr:txBody>
    </xdr:sp>
    <xdr:clientData/>
  </xdr:twoCellAnchor>
  <xdr:twoCellAnchor>
    <xdr:from>
      <xdr:col>14</xdr:col>
      <xdr:colOff>301999</xdr:colOff>
      <xdr:row>2</xdr:row>
      <xdr:rowOff>54348</xdr:rowOff>
    </xdr:from>
    <xdr:to>
      <xdr:col>15</xdr:col>
      <xdr:colOff>92449</xdr:colOff>
      <xdr:row>4</xdr:row>
      <xdr:rowOff>187698</xdr:rowOff>
    </xdr:to>
    <xdr:sp macro="" textlink="">
      <xdr:nvSpPr>
        <xdr:cNvPr id="65" name="Elipse 64">
          <a:extLst>
            <a:ext uri="{FF2B5EF4-FFF2-40B4-BE49-F238E27FC236}">
              <a16:creationId xmlns:a16="http://schemas.microsoft.com/office/drawing/2014/main" id="{1A6D3570-41A4-4A7D-AF54-F0CE3BEA476E}"/>
            </a:ext>
          </a:extLst>
        </xdr:cNvPr>
        <xdr:cNvSpPr/>
      </xdr:nvSpPr>
      <xdr:spPr>
        <a:xfrm>
          <a:off x="10969999" y="435348"/>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B</a:t>
          </a:r>
        </a:p>
      </xdr:txBody>
    </xdr:sp>
    <xdr:clientData/>
  </xdr:twoCellAnchor>
  <xdr:twoCellAnchor>
    <xdr:from>
      <xdr:col>11</xdr:col>
      <xdr:colOff>682999</xdr:colOff>
      <xdr:row>15</xdr:row>
      <xdr:rowOff>82923</xdr:rowOff>
    </xdr:from>
    <xdr:to>
      <xdr:col>12</xdr:col>
      <xdr:colOff>473449</xdr:colOff>
      <xdr:row>18</xdr:row>
      <xdr:rowOff>25773</xdr:rowOff>
    </xdr:to>
    <xdr:sp macro="" textlink="">
      <xdr:nvSpPr>
        <xdr:cNvPr id="66" name="Elipse 65">
          <a:extLst>
            <a:ext uri="{FF2B5EF4-FFF2-40B4-BE49-F238E27FC236}">
              <a16:creationId xmlns:a16="http://schemas.microsoft.com/office/drawing/2014/main" id="{D5721E49-984D-4D8F-8A53-C583D3B8A8F5}"/>
            </a:ext>
          </a:extLst>
        </xdr:cNvPr>
        <xdr:cNvSpPr/>
      </xdr:nvSpPr>
      <xdr:spPr>
        <a:xfrm>
          <a:off x="9064999" y="2940423"/>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E</a:t>
          </a:r>
        </a:p>
        <a:p>
          <a:pPr algn="l"/>
          <a:endParaRPr lang="es-MX" sz="1100"/>
        </a:p>
      </xdr:txBody>
    </xdr:sp>
    <xdr:clientData/>
  </xdr:twoCellAnchor>
  <xdr:twoCellAnchor>
    <xdr:from>
      <xdr:col>15</xdr:col>
      <xdr:colOff>435349</xdr:colOff>
      <xdr:row>19</xdr:row>
      <xdr:rowOff>25773</xdr:rowOff>
    </xdr:from>
    <xdr:to>
      <xdr:col>16</xdr:col>
      <xdr:colOff>225799</xdr:colOff>
      <xdr:row>21</xdr:row>
      <xdr:rowOff>159123</xdr:rowOff>
    </xdr:to>
    <xdr:sp macro="" textlink="">
      <xdr:nvSpPr>
        <xdr:cNvPr id="67" name="Elipse 66">
          <a:extLst>
            <a:ext uri="{FF2B5EF4-FFF2-40B4-BE49-F238E27FC236}">
              <a16:creationId xmlns:a16="http://schemas.microsoft.com/office/drawing/2014/main" id="{D3BDDE09-9970-45E5-A50A-482A3E82DCA5}"/>
            </a:ext>
          </a:extLst>
        </xdr:cNvPr>
        <xdr:cNvSpPr/>
      </xdr:nvSpPr>
      <xdr:spPr>
        <a:xfrm>
          <a:off x="11865349" y="3645273"/>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D</a:t>
          </a:r>
        </a:p>
      </xdr:txBody>
    </xdr:sp>
    <xdr:clientData/>
  </xdr:twoCellAnchor>
  <xdr:twoCellAnchor>
    <xdr:from>
      <xdr:col>16</xdr:col>
      <xdr:colOff>321049</xdr:colOff>
      <xdr:row>9</xdr:row>
      <xdr:rowOff>101973</xdr:rowOff>
    </xdr:from>
    <xdr:to>
      <xdr:col>17</xdr:col>
      <xdr:colOff>111499</xdr:colOff>
      <xdr:row>12</xdr:row>
      <xdr:rowOff>44823</xdr:rowOff>
    </xdr:to>
    <xdr:sp macro="" textlink="">
      <xdr:nvSpPr>
        <xdr:cNvPr id="68" name="Elipse 67">
          <a:extLst>
            <a:ext uri="{FF2B5EF4-FFF2-40B4-BE49-F238E27FC236}">
              <a16:creationId xmlns:a16="http://schemas.microsoft.com/office/drawing/2014/main" id="{EC1B1573-F79B-46E2-A964-6AC8EB6909EC}"/>
            </a:ext>
          </a:extLst>
        </xdr:cNvPr>
        <xdr:cNvSpPr/>
      </xdr:nvSpPr>
      <xdr:spPr>
        <a:xfrm>
          <a:off x="12513049" y="1816473"/>
          <a:ext cx="552450"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a:t>C</a:t>
          </a:r>
        </a:p>
      </xdr:txBody>
    </xdr:sp>
    <xdr:clientData/>
  </xdr:twoCellAnchor>
  <xdr:twoCellAnchor>
    <xdr:from>
      <xdr:col>11</xdr:col>
      <xdr:colOff>740149</xdr:colOff>
      <xdr:row>7</xdr:row>
      <xdr:rowOff>178173</xdr:rowOff>
    </xdr:from>
    <xdr:to>
      <xdr:col>12</xdr:col>
      <xdr:colOff>197224</xdr:colOff>
      <xdr:row>15</xdr:row>
      <xdr:rowOff>82923</xdr:rowOff>
    </xdr:to>
    <xdr:cxnSp macro="">
      <xdr:nvCxnSpPr>
        <xdr:cNvPr id="70" name="Conector recto de flecha 69">
          <a:extLst>
            <a:ext uri="{FF2B5EF4-FFF2-40B4-BE49-F238E27FC236}">
              <a16:creationId xmlns:a16="http://schemas.microsoft.com/office/drawing/2014/main" id="{1EC701D3-302C-447D-A3CB-0E418118CD7A}"/>
            </a:ext>
          </a:extLst>
        </xdr:cNvPr>
        <xdr:cNvCxnSpPr>
          <a:stCxn id="64" idx="4"/>
          <a:endCxn id="66" idx="0"/>
        </xdr:cNvCxnSpPr>
      </xdr:nvCxnSpPr>
      <xdr:spPr>
        <a:xfrm>
          <a:off x="9122149" y="1511673"/>
          <a:ext cx="219075" cy="14287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473449</xdr:colOff>
      <xdr:row>10</xdr:row>
      <xdr:rowOff>168648</xdr:rowOff>
    </xdr:from>
    <xdr:to>
      <xdr:col>16</xdr:col>
      <xdr:colOff>321049</xdr:colOff>
      <xdr:row>16</xdr:row>
      <xdr:rowOff>149598</xdr:rowOff>
    </xdr:to>
    <xdr:cxnSp macro="">
      <xdr:nvCxnSpPr>
        <xdr:cNvPr id="72" name="Conector recto de flecha 71">
          <a:extLst>
            <a:ext uri="{FF2B5EF4-FFF2-40B4-BE49-F238E27FC236}">
              <a16:creationId xmlns:a16="http://schemas.microsoft.com/office/drawing/2014/main" id="{E1E800BE-2D72-486A-B01B-1E02A7E79365}"/>
            </a:ext>
          </a:extLst>
        </xdr:cNvPr>
        <xdr:cNvCxnSpPr>
          <a:stCxn id="66" idx="6"/>
          <a:endCxn id="68" idx="2"/>
        </xdr:cNvCxnSpPr>
      </xdr:nvCxnSpPr>
      <xdr:spPr>
        <a:xfrm flipV="1">
          <a:off x="9617449" y="2073648"/>
          <a:ext cx="2895600" cy="1123950"/>
        </a:xfrm>
        <a:prstGeom prst="straightConnector1">
          <a:avLst/>
        </a:prstGeom>
        <a:ln>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11545</xdr:colOff>
      <xdr:row>4</xdr:row>
      <xdr:rowOff>112373</xdr:rowOff>
    </xdr:from>
    <xdr:to>
      <xdr:col>16</xdr:col>
      <xdr:colOff>401953</xdr:colOff>
      <xdr:row>9</xdr:row>
      <xdr:rowOff>177298</xdr:rowOff>
    </xdr:to>
    <xdr:cxnSp macro="">
      <xdr:nvCxnSpPr>
        <xdr:cNvPr id="74" name="Conector recto de flecha 73">
          <a:extLst>
            <a:ext uri="{FF2B5EF4-FFF2-40B4-BE49-F238E27FC236}">
              <a16:creationId xmlns:a16="http://schemas.microsoft.com/office/drawing/2014/main" id="{76BDD4B4-3B66-417B-97C0-AC6700FF10FC}"/>
            </a:ext>
          </a:extLst>
        </xdr:cNvPr>
        <xdr:cNvCxnSpPr>
          <a:stCxn id="68" idx="1"/>
          <a:endCxn id="65" idx="5"/>
        </xdr:cNvCxnSpPr>
      </xdr:nvCxnSpPr>
      <xdr:spPr>
        <a:xfrm flipH="1" flipV="1">
          <a:off x="11441545" y="874373"/>
          <a:ext cx="1152408" cy="1017425"/>
        </a:xfrm>
        <a:prstGeom prst="straightConnector1">
          <a:avLst/>
        </a:prstGeom>
        <a:ln>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578224</xdr:colOff>
      <xdr:row>4</xdr:row>
      <xdr:rowOff>187698</xdr:rowOff>
    </xdr:from>
    <xdr:to>
      <xdr:col>15</xdr:col>
      <xdr:colOff>516253</xdr:colOff>
      <xdr:row>19</xdr:row>
      <xdr:rowOff>101098</xdr:rowOff>
    </xdr:to>
    <xdr:cxnSp macro="">
      <xdr:nvCxnSpPr>
        <xdr:cNvPr id="78" name="Conector recto de flecha 77">
          <a:extLst>
            <a:ext uri="{FF2B5EF4-FFF2-40B4-BE49-F238E27FC236}">
              <a16:creationId xmlns:a16="http://schemas.microsoft.com/office/drawing/2014/main" id="{E4B38773-A11F-4975-8FC8-F6626794A494}"/>
            </a:ext>
          </a:extLst>
        </xdr:cNvPr>
        <xdr:cNvCxnSpPr>
          <a:stCxn id="65" idx="4"/>
          <a:endCxn id="67" idx="1"/>
        </xdr:cNvCxnSpPr>
      </xdr:nvCxnSpPr>
      <xdr:spPr>
        <a:xfrm>
          <a:off x="11246224" y="949698"/>
          <a:ext cx="700029" cy="2770900"/>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173470</xdr:colOff>
      <xdr:row>7</xdr:row>
      <xdr:rowOff>102848</xdr:rowOff>
    </xdr:from>
    <xdr:to>
      <xdr:col>15</xdr:col>
      <xdr:colOff>516253</xdr:colOff>
      <xdr:row>19</xdr:row>
      <xdr:rowOff>101098</xdr:rowOff>
    </xdr:to>
    <xdr:cxnSp macro="">
      <xdr:nvCxnSpPr>
        <xdr:cNvPr id="80" name="Conector recto de flecha 79">
          <a:extLst>
            <a:ext uri="{FF2B5EF4-FFF2-40B4-BE49-F238E27FC236}">
              <a16:creationId xmlns:a16="http://schemas.microsoft.com/office/drawing/2014/main" id="{756A9B23-71D8-4647-92C7-2564378D949A}"/>
            </a:ext>
          </a:extLst>
        </xdr:cNvPr>
        <xdr:cNvCxnSpPr>
          <a:stCxn id="67" idx="1"/>
          <a:endCxn id="64" idx="5"/>
        </xdr:cNvCxnSpPr>
      </xdr:nvCxnSpPr>
      <xdr:spPr>
        <a:xfrm flipH="1" flipV="1">
          <a:off x="9317470" y="1436348"/>
          <a:ext cx="2628783" cy="22842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542365</xdr:colOff>
      <xdr:row>12</xdr:row>
      <xdr:rowOff>30255</xdr:rowOff>
    </xdr:from>
    <xdr:ext cx="399148" cy="264560"/>
    <xdr:sp macro="" textlink="">
      <xdr:nvSpPr>
        <xdr:cNvPr id="81" name="CuadroTexto 80">
          <a:extLst>
            <a:ext uri="{FF2B5EF4-FFF2-40B4-BE49-F238E27FC236}">
              <a16:creationId xmlns:a16="http://schemas.microsoft.com/office/drawing/2014/main" id="{954A89EA-9646-41AA-A6B5-FAD44A32DA9F}"/>
            </a:ext>
          </a:extLst>
        </xdr:cNvPr>
        <xdr:cNvSpPr txBox="1"/>
      </xdr:nvSpPr>
      <xdr:spPr>
        <a:xfrm>
          <a:off x="10448365" y="231625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208</a:t>
          </a:r>
        </a:p>
      </xdr:txBody>
    </xdr:sp>
    <xdr:clientData/>
  </xdr:oneCellAnchor>
  <xdr:oneCellAnchor>
    <xdr:from>
      <xdr:col>11</xdr:col>
      <xdr:colOff>494740</xdr:colOff>
      <xdr:row>11</xdr:row>
      <xdr:rowOff>125505</xdr:rowOff>
    </xdr:from>
    <xdr:ext cx="506229" cy="264560"/>
    <xdr:sp macro="" textlink="">
      <xdr:nvSpPr>
        <xdr:cNvPr id="82" name="CuadroTexto 81">
          <a:extLst>
            <a:ext uri="{FF2B5EF4-FFF2-40B4-BE49-F238E27FC236}">
              <a16:creationId xmlns:a16="http://schemas.microsoft.com/office/drawing/2014/main" id="{0DD69E29-2F61-4D3D-9A4B-941B3790B6E5}"/>
            </a:ext>
          </a:extLst>
        </xdr:cNvPr>
        <xdr:cNvSpPr txBox="1"/>
      </xdr:nvSpPr>
      <xdr:spPr>
        <a:xfrm>
          <a:off x="8876740" y="2221005"/>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69.81</a:t>
          </a:r>
        </a:p>
      </xdr:txBody>
    </xdr:sp>
    <xdr:clientData/>
  </xdr:oneCellAnchor>
  <xdr:oneCellAnchor>
    <xdr:from>
      <xdr:col>15</xdr:col>
      <xdr:colOff>618565</xdr:colOff>
      <xdr:row>5</xdr:row>
      <xdr:rowOff>173130</xdr:rowOff>
    </xdr:from>
    <xdr:ext cx="327654" cy="264560"/>
    <xdr:sp macro="" textlink="">
      <xdr:nvSpPr>
        <xdr:cNvPr id="83" name="CuadroTexto 82">
          <a:extLst>
            <a:ext uri="{FF2B5EF4-FFF2-40B4-BE49-F238E27FC236}">
              <a16:creationId xmlns:a16="http://schemas.microsoft.com/office/drawing/2014/main" id="{F5E8E40E-933A-4333-8305-AB272E5E4A65}"/>
            </a:ext>
          </a:extLst>
        </xdr:cNvPr>
        <xdr:cNvSpPr txBox="1"/>
      </xdr:nvSpPr>
      <xdr:spPr>
        <a:xfrm>
          <a:off x="12048565" y="112563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37</a:t>
          </a:r>
        </a:p>
      </xdr:txBody>
    </xdr:sp>
    <xdr:clientData/>
  </xdr:oneCellAnchor>
  <xdr:oneCellAnchor>
    <xdr:from>
      <xdr:col>15</xdr:col>
      <xdr:colOff>56590</xdr:colOff>
      <xdr:row>10</xdr:row>
      <xdr:rowOff>125505</xdr:rowOff>
    </xdr:from>
    <xdr:ext cx="327654" cy="264560"/>
    <xdr:sp macro="" textlink="">
      <xdr:nvSpPr>
        <xdr:cNvPr id="84" name="CuadroTexto 83">
          <a:extLst>
            <a:ext uri="{FF2B5EF4-FFF2-40B4-BE49-F238E27FC236}">
              <a16:creationId xmlns:a16="http://schemas.microsoft.com/office/drawing/2014/main" id="{4547DF8E-582D-40D5-9AE5-78A3C9156392}"/>
            </a:ext>
          </a:extLst>
        </xdr:cNvPr>
        <xdr:cNvSpPr txBox="1"/>
      </xdr:nvSpPr>
      <xdr:spPr>
        <a:xfrm>
          <a:off x="11486590" y="2030505"/>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59</a:t>
          </a:r>
        </a:p>
      </xdr:txBody>
    </xdr:sp>
    <xdr:clientData/>
  </xdr:oneCellAnchor>
  <xdr:oneCellAnchor>
    <xdr:from>
      <xdr:col>13</xdr:col>
      <xdr:colOff>409015</xdr:colOff>
      <xdr:row>15</xdr:row>
      <xdr:rowOff>30255</xdr:rowOff>
    </xdr:from>
    <xdr:ext cx="327654" cy="264560"/>
    <xdr:sp macro="" textlink="">
      <xdr:nvSpPr>
        <xdr:cNvPr id="85" name="CuadroTexto 84">
          <a:extLst>
            <a:ext uri="{FF2B5EF4-FFF2-40B4-BE49-F238E27FC236}">
              <a16:creationId xmlns:a16="http://schemas.microsoft.com/office/drawing/2014/main" id="{A574CB16-B314-4FEE-8D0B-3636BBA6556A}"/>
            </a:ext>
          </a:extLst>
        </xdr:cNvPr>
        <xdr:cNvSpPr txBox="1"/>
      </xdr:nvSpPr>
      <xdr:spPr>
        <a:xfrm>
          <a:off x="10315015" y="2887755"/>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1100"/>
            <a:t>88</a:t>
          </a:r>
        </a:p>
      </xdr:txBody>
    </xdr:sp>
    <xdr:clientData/>
  </xdr:oneCellAnchor>
  <xdr:twoCellAnchor>
    <xdr:from>
      <xdr:col>0</xdr:col>
      <xdr:colOff>246529</xdr:colOff>
      <xdr:row>23</xdr:row>
      <xdr:rowOff>134470</xdr:rowOff>
    </xdr:from>
    <xdr:to>
      <xdr:col>9</xdr:col>
      <xdr:colOff>369794</xdr:colOff>
      <xdr:row>30</xdr:row>
      <xdr:rowOff>33617</xdr:rowOff>
    </xdr:to>
    <xdr:sp macro="" textlink="">
      <xdr:nvSpPr>
        <xdr:cNvPr id="86" name="CuadroTexto 85">
          <a:extLst>
            <a:ext uri="{FF2B5EF4-FFF2-40B4-BE49-F238E27FC236}">
              <a16:creationId xmlns:a16="http://schemas.microsoft.com/office/drawing/2014/main" id="{2698C62F-4E2E-4E3A-A4CA-125617A0AFC8}"/>
            </a:ext>
          </a:extLst>
        </xdr:cNvPr>
        <xdr:cNvSpPr txBox="1"/>
      </xdr:nvSpPr>
      <xdr:spPr>
        <a:xfrm>
          <a:off x="246529" y="4515970"/>
          <a:ext cx="6981265" cy="12326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a:solidFill>
                <a:schemeClr val="dk1"/>
              </a:solidFill>
              <a:effectLst/>
              <a:latin typeface="+mn-lt"/>
              <a:ea typeface="+mn-ea"/>
              <a:cs typeface="+mn-cs"/>
            </a:rPr>
            <a:t>Los resultados de los tres métodos para este segundo ejercicio no varían, se obtuvo el mismo resultado en todos. Solamente se puede notar que al implementar simplex hay que agregar varias restricciones extras</a:t>
          </a:r>
          <a:r>
            <a:rPr lang="es-MX" sz="1400" baseline="0">
              <a:solidFill>
                <a:schemeClr val="dk1"/>
              </a:solidFill>
              <a:effectLst/>
              <a:latin typeface="+mn-lt"/>
              <a:ea typeface="+mn-ea"/>
              <a:cs typeface="+mn-cs"/>
            </a:rPr>
            <a:t> </a:t>
          </a:r>
          <a:r>
            <a:rPr lang="es-MX" sz="1400">
              <a:solidFill>
                <a:schemeClr val="dk1"/>
              </a:solidFill>
              <a:effectLst/>
              <a:latin typeface="+mn-lt"/>
              <a:ea typeface="+mn-ea"/>
              <a:cs typeface="+mn-cs"/>
            </a:rPr>
            <a:t>para salir de mínimos locales,</a:t>
          </a:r>
          <a:r>
            <a:rPr lang="es-MX" sz="1400" baseline="0">
              <a:solidFill>
                <a:schemeClr val="dk1"/>
              </a:solidFill>
              <a:effectLst/>
              <a:latin typeface="+mn-lt"/>
              <a:ea typeface="+mn-ea"/>
              <a:cs typeface="+mn-cs"/>
            </a:rPr>
            <a:t> </a:t>
          </a:r>
          <a:r>
            <a:rPr lang="es-MX" sz="1400">
              <a:solidFill>
                <a:schemeClr val="dk1"/>
              </a:solidFill>
              <a:effectLst/>
              <a:latin typeface="+mn-lt"/>
              <a:ea typeface="+mn-ea"/>
              <a:cs typeface="+mn-cs"/>
            </a:rPr>
            <a:t>y obtener el resultado, además de que también arrojó dos rutas como respuesta, pero estas son reciprocas, como las obtenidas por el método de fuerza bruta.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4CD1B-26F4-485C-9B1D-434257B5A8A6}">
  <dimension ref="B4:T44"/>
  <sheetViews>
    <sheetView tabSelected="1" topLeftCell="A8" workbookViewId="0">
      <selection activeCell="I38" sqref="I38"/>
    </sheetView>
  </sheetViews>
  <sheetFormatPr baseColWidth="10" defaultRowHeight="15" x14ac:dyDescent="0.25"/>
  <sheetData>
    <row r="4" spans="8:11" x14ac:dyDescent="0.25">
      <c r="H4" t="s">
        <v>0</v>
      </c>
      <c r="I4" t="s">
        <v>129</v>
      </c>
      <c r="K4" t="s">
        <v>130</v>
      </c>
    </row>
    <row r="5" spans="8:11" x14ac:dyDescent="0.25">
      <c r="H5" t="s">
        <v>2</v>
      </c>
      <c r="I5">
        <v>7</v>
      </c>
      <c r="K5" t="s">
        <v>131</v>
      </c>
    </row>
    <row r="6" spans="8:11" x14ac:dyDescent="0.25">
      <c r="H6" t="s">
        <v>4</v>
      </c>
      <c r="I6">
        <v>8</v>
      </c>
      <c r="K6" t="s">
        <v>132</v>
      </c>
    </row>
    <row r="7" spans="8:11" x14ac:dyDescent="0.25">
      <c r="H7" t="s">
        <v>1</v>
      </c>
      <c r="I7">
        <v>9</v>
      </c>
    </row>
    <row r="8" spans="8:11" x14ac:dyDescent="0.25">
      <c r="H8" t="s">
        <v>5</v>
      </c>
      <c r="I8">
        <v>10</v>
      </c>
    </row>
    <row r="9" spans="8:11" x14ac:dyDescent="0.25">
      <c r="H9" t="s">
        <v>6</v>
      </c>
      <c r="I9">
        <v>15</v>
      </c>
    </row>
    <row r="10" spans="8:11" x14ac:dyDescent="0.25">
      <c r="H10" t="s">
        <v>7</v>
      </c>
      <c r="I10">
        <v>4</v>
      </c>
    </row>
    <row r="17" spans="2:8" x14ac:dyDescent="0.25">
      <c r="B17" s="34" t="s">
        <v>0</v>
      </c>
      <c r="C17" s="34" t="s">
        <v>3</v>
      </c>
      <c r="D17" s="34" t="s">
        <v>10</v>
      </c>
      <c r="E17" s="34" t="s">
        <v>11</v>
      </c>
      <c r="F17" s="34" t="s">
        <v>12</v>
      </c>
    </row>
    <row r="18" spans="2:8" x14ac:dyDescent="0.25">
      <c r="B18" s="34" t="s">
        <v>3</v>
      </c>
      <c r="C18" s="1">
        <v>0</v>
      </c>
      <c r="D18" s="1">
        <v>9</v>
      </c>
      <c r="E18" s="1">
        <v>7</v>
      </c>
      <c r="F18" s="1">
        <v>8</v>
      </c>
    </row>
    <row r="19" spans="2:8" x14ac:dyDescent="0.25">
      <c r="B19" s="34" t="s">
        <v>10</v>
      </c>
      <c r="C19" s="1">
        <v>9</v>
      </c>
      <c r="D19" s="1">
        <v>0</v>
      </c>
      <c r="E19" s="1">
        <v>10</v>
      </c>
      <c r="F19" s="1">
        <v>15</v>
      </c>
    </row>
    <row r="20" spans="2:8" x14ac:dyDescent="0.25">
      <c r="B20" s="34" t="s">
        <v>11</v>
      </c>
      <c r="C20" s="1">
        <v>7</v>
      </c>
      <c r="D20" s="1">
        <v>10</v>
      </c>
      <c r="E20" s="1">
        <v>0</v>
      </c>
      <c r="F20" s="1">
        <v>4</v>
      </c>
    </row>
    <row r="21" spans="2:8" x14ac:dyDescent="0.25">
      <c r="B21" s="34" t="s">
        <v>12</v>
      </c>
      <c r="C21" s="1">
        <v>8</v>
      </c>
      <c r="D21" s="1">
        <v>15</v>
      </c>
      <c r="E21" s="1">
        <v>4</v>
      </c>
      <c r="F21" s="1">
        <v>0</v>
      </c>
    </row>
    <row r="25" spans="2:8" x14ac:dyDescent="0.25">
      <c r="B25" s="34" t="s">
        <v>0</v>
      </c>
      <c r="C25" s="34" t="s">
        <v>3</v>
      </c>
      <c r="D25" s="34" t="s">
        <v>10</v>
      </c>
      <c r="E25" s="34" t="s">
        <v>11</v>
      </c>
      <c r="F25" s="34" t="s">
        <v>12</v>
      </c>
    </row>
    <row r="26" spans="2:8" x14ac:dyDescent="0.25">
      <c r="B26" s="34" t="s">
        <v>3</v>
      </c>
      <c r="C26" s="1">
        <v>0</v>
      </c>
      <c r="D26" s="1" t="s">
        <v>23</v>
      </c>
      <c r="E26" s="1" t="s">
        <v>24</v>
      </c>
      <c r="F26" s="1" t="s">
        <v>25</v>
      </c>
    </row>
    <row r="27" spans="2:8" x14ac:dyDescent="0.25">
      <c r="B27" s="34" t="s">
        <v>10</v>
      </c>
      <c r="C27" s="1" t="s">
        <v>133</v>
      </c>
      <c r="D27" s="1">
        <v>0</v>
      </c>
      <c r="E27" s="1" t="s">
        <v>27</v>
      </c>
      <c r="F27" s="1" t="s">
        <v>28</v>
      </c>
    </row>
    <row r="28" spans="2:8" x14ac:dyDescent="0.25">
      <c r="B28" s="34" t="s">
        <v>11</v>
      </c>
      <c r="C28" s="1" t="s">
        <v>134</v>
      </c>
      <c r="D28" s="1" t="s">
        <v>135</v>
      </c>
      <c r="E28" s="1">
        <v>0</v>
      </c>
      <c r="F28" s="1" t="s">
        <v>30</v>
      </c>
    </row>
    <row r="29" spans="2:8" x14ac:dyDescent="0.25">
      <c r="B29" s="34" t="s">
        <v>12</v>
      </c>
      <c r="C29" s="1" t="s">
        <v>136</v>
      </c>
      <c r="D29" s="1" t="s">
        <v>137</v>
      </c>
      <c r="E29" s="1" t="s">
        <v>138</v>
      </c>
      <c r="F29" s="1">
        <v>0</v>
      </c>
    </row>
    <row r="32" spans="2:8" x14ac:dyDescent="0.25">
      <c r="B32" t="s">
        <v>139</v>
      </c>
      <c r="H32" s="14" t="s">
        <v>140</v>
      </c>
    </row>
    <row r="33" spans="2:20" x14ac:dyDescent="0.25">
      <c r="H33" s="35" t="s">
        <v>14</v>
      </c>
      <c r="I33" s="35" t="s">
        <v>23</v>
      </c>
      <c r="J33" s="35" t="s">
        <v>24</v>
      </c>
      <c r="K33" s="35" t="s">
        <v>25</v>
      </c>
      <c r="L33" s="35" t="s">
        <v>133</v>
      </c>
      <c r="M33" s="35" t="s">
        <v>27</v>
      </c>
      <c r="N33" s="35" t="s">
        <v>28</v>
      </c>
      <c r="O33" s="35" t="s">
        <v>134</v>
      </c>
      <c r="P33" s="35" t="s">
        <v>135</v>
      </c>
      <c r="Q33" s="35" t="s">
        <v>30</v>
      </c>
      <c r="R33" s="35" t="s">
        <v>136</v>
      </c>
      <c r="S33" s="35" t="s">
        <v>137</v>
      </c>
      <c r="T33" s="35" t="s">
        <v>138</v>
      </c>
    </row>
    <row r="34" spans="2:20" x14ac:dyDescent="0.25">
      <c r="B34" t="s">
        <v>141</v>
      </c>
      <c r="H34" s="2">
        <f>D18*I34+E18*J34+F18*K34+C19*L34+E19*M34+F19*N34+C20*O34+D20*P34+F20*Q34+C21*R34+D21*S34+E21*T34</f>
        <v>31</v>
      </c>
      <c r="I34" s="2">
        <v>1</v>
      </c>
      <c r="J34" s="2">
        <v>0</v>
      </c>
      <c r="K34" s="2">
        <v>0</v>
      </c>
      <c r="L34" s="2">
        <v>0</v>
      </c>
      <c r="M34" s="2">
        <v>1</v>
      </c>
      <c r="N34" s="2">
        <v>0</v>
      </c>
      <c r="O34" s="2">
        <v>0</v>
      </c>
      <c r="P34" s="2">
        <v>0</v>
      </c>
      <c r="Q34" s="2">
        <v>1</v>
      </c>
      <c r="R34" s="2">
        <v>1</v>
      </c>
      <c r="S34" s="2">
        <v>0</v>
      </c>
      <c r="T34" s="2">
        <v>0</v>
      </c>
    </row>
    <row r="35" spans="2:20" x14ac:dyDescent="0.25">
      <c r="B35" t="s">
        <v>109</v>
      </c>
      <c r="H35" t="s">
        <v>142</v>
      </c>
      <c r="I35">
        <f>I34+J34+K34</f>
        <v>1</v>
      </c>
      <c r="J35">
        <v>1</v>
      </c>
    </row>
    <row r="36" spans="2:20" x14ac:dyDescent="0.25">
      <c r="C36" s="8" t="s">
        <v>143</v>
      </c>
      <c r="I36">
        <f>L34+M34+N34</f>
        <v>1</v>
      </c>
      <c r="J36">
        <v>1</v>
      </c>
    </row>
    <row r="37" spans="2:20" x14ac:dyDescent="0.25">
      <c r="C37" s="8" t="s">
        <v>144</v>
      </c>
      <c r="I37">
        <f>O34+P34+Q34</f>
        <v>1</v>
      </c>
      <c r="J37">
        <v>1</v>
      </c>
    </row>
    <row r="38" spans="2:20" x14ac:dyDescent="0.25">
      <c r="C38" s="8" t="s">
        <v>145</v>
      </c>
      <c r="I38">
        <f>R34+S34+T34</f>
        <v>1</v>
      </c>
      <c r="J38">
        <v>1</v>
      </c>
    </row>
    <row r="39" spans="2:20" x14ac:dyDescent="0.25">
      <c r="C39" s="8" t="s">
        <v>146</v>
      </c>
      <c r="I39">
        <f>I34+P34+S34</f>
        <v>1</v>
      </c>
      <c r="J39">
        <v>1</v>
      </c>
    </row>
    <row r="40" spans="2:20" x14ac:dyDescent="0.25">
      <c r="C40" s="8" t="s">
        <v>147</v>
      </c>
      <c r="I40">
        <f>J34+M34+T34</f>
        <v>1</v>
      </c>
      <c r="J40">
        <v>1</v>
      </c>
    </row>
    <row r="41" spans="2:20" x14ac:dyDescent="0.25">
      <c r="C41" s="8" t="s">
        <v>148</v>
      </c>
      <c r="I41">
        <f>K34+N34+Q34</f>
        <v>1</v>
      </c>
      <c r="J41">
        <v>1</v>
      </c>
    </row>
    <row r="42" spans="2:20" x14ac:dyDescent="0.25">
      <c r="C42" s="8" t="s">
        <v>149</v>
      </c>
      <c r="I42">
        <f>L34+O34+R34</f>
        <v>1</v>
      </c>
      <c r="J42">
        <v>1</v>
      </c>
    </row>
    <row r="43" spans="2:20" x14ac:dyDescent="0.25">
      <c r="C43" s="8" t="s">
        <v>150</v>
      </c>
      <c r="I43">
        <f>I34+L34</f>
        <v>1</v>
      </c>
      <c r="J43">
        <v>1</v>
      </c>
    </row>
    <row r="44" spans="2:20" x14ac:dyDescent="0.25">
      <c r="C44" s="8" t="s">
        <v>151</v>
      </c>
      <c r="I44">
        <f>Q34+T34</f>
        <v>1</v>
      </c>
      <c r="J44">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0CD68-4833-48FA-A03B-4060ABFE32EF}">
  <dimension ref="B20:M49"/>
  <sheetViews>
    <sheetView topLeftCell="A15" workbookViewId="0">
      <selection activeCell="B1" sqref="B1"/>
    </sheetView>
  </sheetViews>
  <sheetFormatPr baseColWidth="10" defaultColWidth="10.7109375" defaultRowHeight="15" x14ac:dyDescent="0.25"/>
  <cols>
    <col min="2" max="2" width="12.85546875" bestFit="1" customWidth="1"/>
  </cols>
  <sheetData>
    <row r="20" spans="2:13" x14ac:dyDescent="0.25">
      <c r="M20" s="14"/>
    </row>
    <row r="23" spans="2:13" x14ac:dyDescent="0.25">
      <c r="G23" s="36" t="s">
        <v>9</v>
      </c>
      <c r="H23" s="36"/>
      <c r="I23" s="36"/>
      <c r="J23" s="36"/>
      <c r="K23" s="36"/>
    </row>
    <row r="24" spans="2:13" x14ac:dyDescent="0.25">
      <c r="C24" t="s">
        <v>8</v>
      </c>
      <c r="E24">
        <f>FACT(5-1)/2</f>
        <v>12</v>
      </c>
    </row>
    <row r="25" spans="2:13" x14ac:dyDescent="0.25">
      <c r="G25" s="5" t="s">
        <v>33</v>
      </c>
      <c r="H25" s="5" t="s">
        <v>46</v>
      </c>
      <c r="I25" s="5" t="s">
        <v>47</v>
      </c>
      <c r="K25" s="5" t="s">
        <v>84</v>
      </c>
      <c r="L25" s="5" t="s">
        <v>85</v>
      </c>
    </row>
    <row r="26" spans="2:13" x14ac:dyDescent="0.25">
      <c r="B26" s="5" t="s">
        <v>15</v>
      </c>
      <c r="D26" s="4" t="s">
        <v>21</v>
      </c>
      <c r="E26" s="4" t="s">
        <v>22</v>
      </c>
      <c r="G26" s="10" t="s">
        <v>34</v>
      </c>
      <c r="H26" s="3" t="s">
        <v>32</v>
      </c>
      <c r="I26" s="3">
        <f>AB+BC+CD+DE+AE</f>
        <v>503.61</v>
      </c>
      <c r="K26" s="3">
        <f>MIN(I26:I49)</f>
        <v>461.81</v>
      </c>
      <c r="L26" s="12" t="s">
        <v>72</v>
      </c>
    </row>
    <row r="27" spans="2:13" x14ac:dyDescent="0.25">
      <c r="B27" s="2" t="s">
        <v>16</v>
      </c>
      <c r="D27" s="3" t="s">
        <v>23</v>
      </c>
      <c r="E27" s="3">
        <v>206.8</v>
      </c>
      <c r="G27" s="10" t="s">
        <v>35</v>
      </c>
      <c r="H27" s="3" t="s">
        <v>61</v>
      </c>
      <c r="I27" s="3">
        <f>AB+BC+CE+DE+AD</f>
        <v>678.8</v>
      </c>
      <c r="K27" s="2"/>
      <c r="L27" s="12" t="s">
        <v>80</v>
      </c>
    </row>
    <row r="28" spans="2:13" x14ac:dyDescent="0.25">
      <c r="B28" s="2" t="s">
        <v>17</v>
      </c>
      <c r="D28" s="3" t="s">
        <v>24</v>
      </c>
      <c r="E28" s="3">
        <v>157.80000000000001</v>
      </c>
      <c r="G28" s="10" t="s">
        <v>36</v>
      </c>
      <c r="H28" s="3" t="s">
        <v>62</v>
      </c>
      <c r="I28" s="3">
        <f>AB+BD+CD+CE+AE</f>
        <v>474.61</v>
      </c>
    </row>
    <row r="29" spans="2:13" x14ac:dyDescent="0.25">
      <c r="B29" s="2" t="s">
        <v>18</v>
      </c>
      <c r="D29" s="3" t="s">
        <v>25</v>
      </c>
      <c r="E29" s="3">
        <v>208</v>
      </c>
      <c r="G29" s="10" t="s">
        <v>37</v>
      </c>
      <c r="H29" s="3" t="s">
        <v>63</v>
      </c>
      <c r="I29" s="3">
        <f>AB+BD+DE+CE+AC</f>
        <v>650.6</v>
      </c>
    </row>
    <row r="30" spans="2:13" x14ac:dyDescent="0.25">
      <c r="B30" s="2" t="s">
        <v>19</v>
      </c>
      <c r="D30" s="3" t="s">
        <v>26</v>
      </c>
      <c r="E30" s="3">
        <v>69.81</v>
      </c>
      <c r="G30" s="10" t="s">
        <v>38</v>
      </c>
      <c r="H30" s="3" t="s">
        <v>64</v>
      </c>
      <c r="I30" s="3">
        <f>AB+BE+CE+CD+AD</f>
        <v>678.8</v>
      </c>
    </row>
    <row r="31" spans="2:13" x14ac:dyDescent="0.25">
      <c r="B31" s="2" t="s">
        <v>20</v>
      </c>
      <c r="D31" s="3" t="s">
        <v>27</v>
      </c>
      <c r="E31" s="3">
        <v>37</v>
      </c>
      <c r="G31" s="10" t="s">
        <v>39</v>
      </c>
      <c r="H31" s="3" t="s">
        <v>65</v>
      </c>
      <c r="I31" s="3">
        <f>AB+BE+DE+CD+AC</f>
        <v>679.59999999999991</v>
      </c>
    </row>
    <row r="32" spans="2:13" x14ac:dyDescent="0.25">
      <c r="D32" s="3" t="s">
        <v>28</v>
      </c>
      <c r="E32" s="3">
        <v>59</v>
      </c>
      <c r="G32" s="10" t="s">
        <v>40</v>
      </c>
      <c r="H32" s="3" t="s">
        <v>66</v>
      </c>
      <c r="I32" s="3">
        <f>AC+BC+BD+DE+AE</f>
        <v>462.61</v>
      </c>
    </row>
    <row r="33" spans="4:9" x14ac:dyDescent="0.25">
      <c r="D33" s="3" t="s">
        <v>29</v>
      </c>
      <c r="E33" s="3">
        <v>125</v>
      </c>
      <c r="G33" s="10" t="s">
        <v>41</v>
      </c>
      <c r="H33" s="3" t="s">
        <v>67</v>
      </c>
      <c r="I33" s="3">
        <f>AC+BC+BE+DE+AD</f>
        <v>666.8</v>
      </c>
    </row>
    <row r="34" spans="4:9" x14ac:dyDescent="0.25">
      <c r="D34" s="3" t="s">
        <v>30</v>
      </c>
      <c r="E34" s="3">
        <v>51</v>
      </c>
      <c r="G34" s="10" t="s">
        <v>42</v>
      </c>
      <c r="H34" s="3" t="s">
        <v>68</v>
      </c>
      <c r="I34" s="3">
        <f>AC+CD+BD+BE+AE</f>
        <v>462.61</v>
      </c>
    </row>
    <row r="35" spans="4:9" x14ac:dyDescent="0.25">
      <c r="D35" s="3" t="s">
        <v>31</v>
      </c>
      <c r="E35" s="3">
        <v>88</v>
      </c>
      <c r="G35" s="10" t="s">
        <v>43</v>
      </c>
      <c r="H35" s="3" t="s">
        <v>69</v>
      </c>
      <c r="I35" s="3">
        <f>AC+CD+DE+BE+AB</f>
        <v>679.6</v>
      </c>
    </row>
    <row r="36" spans="4:9" x14ac:dyDescent="0.25">
      <c r="D36" s="9" t="s">
        <v>48</v>
      </c>
      <c r="E36" s="9">
        <v>139</v>
      </c>
      <c r="G36" s="10" t="s">
        <v>44</v>
      </c>
      <c r="H36" s="3" t="s">
        <v>70</v>
      </c>
      <c r="I36" s="3">
        <f>AC+CE+BE+BD+AD</f>
        <v>637.79999999999995</v>
      </c>
    </row>
    <row r="37" spans="4:9" x14ac:dyDescent="0.25">
      <c r="G37" s="10" t="s">
        <v>45</v>
      </c>
      <c r="H37" s="3" t="s">
        <v>71</v>
      </c>
      <c r="I37" s="3">
        <f>AC+CE+DE+BD+AB</f>
        <v>650.6</v>
      </c>
    </row>
    <row r="38" spans="4:9" x14ac:dyDescent="0.25">
      <c r="G38" s="11" t="s">
        <v>49</v>
      </c>
      <c r="H38" s="12" t="s">
        <v>72</v>
      </c>
      <c r="I38" s="12">
        <f>AD+BD+BC+CE+AE</f>
        <v>461.81</v>
      </c>
    </row>
    <row r="39" spans="4:9" x14ac:dyDescent="0.25">
      <c r="G39" s="10" t="s">
        <v>50</v>
      </c>
      <c r="H39" s="3" t="s">
        <v>73</v>
      </c>
      <c r="I39" s="3">
        <f>AD+BD+BE+CE+AC</f>
        <v>637.79999999999995</v>
      </c>
    </row>
    <row r="40" spans="4:9" x14ac:dyDescent="0.25">
      <c r="G40" s="10" t="s">
        <v>51</v>
      </c>
      <c r="H40" s="3" t="s">
        <v>74</v>
      </c>
      <c r="I40" s="3">
        <f>AD+CD+BC+BE+AE</f>
        <v>490.81</v>
      </c>
    </row>
    <row r="41" spans="4:9" x14ac:dyDescent="0.25">
      <c r="G41" s="10" t="s">
        <v>52</v>
      </c>
      <c r="H41" s="3" t="s">
        <v>75</v>
      </c>
      <c r="I41" s="3">
        <f>AD+CD+CE+BE+AB</f>
        <v>678.8</v>
      </c>
    </row>
    <row r="42" spans="4:9" x14ac:dyDescent="0.25">
      <c r="G42" s="10" t="s">
        <v>53</v>
      </c>
      <c r="H42" s="3" t="s">
        <v>76</v>
      </c>
      <c r="I42" s="3">
        <f>AD+DE+BE+BC+AC</f>
        <v>666.8</v>
      </c>
    </row>
    <row r="43" spans="4:9" x14ac:dyDescent="0.25">
      <c r="G43" s="10" t="s">
        <v>54</v>
      </c>
      <c r="H43" s="3" t="s">
        <v>77</v>
      </c>
      <c r="I43" s="3">
        <f>AD+DE+CE+BC+AB</f>
        <v>678.8</v>
      </c>
    </row>
    <row r="44" spans="4:9" x14ac:dyDescent="0.25">
      <c r="G44" s="10" t="s">
        <v>55</v>
      </c>
      <c r="H44" s="3" t="s">
        <v>78</v>
      </c>
      <c r="I44" s="3">
        <f>AE+BE+BC+CD+AD</f>
        <v>490.81</v>
      </c>
    </row>
    <row r="45" spans="4:9" x14ac:dyDescent="0.25">
      <c r="G45" s="10" t="s">
        <v>56</v>
      </c>
      <c r="H45" s="3" t="s">
        <v>79</v>
      </c>
      <c r="I45" s="3">
        <f>AE+BE+BD+CD+AC</f>
        <v>462.61</v>
      </c>
    </row>
    <row r="46" spans="4:9" x14ac:dyDescent="0.25">
      <c r="G46" s="11" t="s">
        <v>57</v>
      </c>
      <c r="H46" s="12" t="s">
        <v>80</v>
      </c>
      <c r="I46" s="12">
        <f>AE+CE+BC+BD+AD</f>
        <v>461.81</v>
      </c>
    </row>
    <row r="47" spans="4:9" x14ac:dyDescent="0.25">
      <c r="G47" s="10" t="s">
        <v>58</v>
      </c>
      <c r="H47" s="3" t="s">
        <v>81</v>
      </c>
      <c r="I47" s="3">
        <f>AE+CE+CD+BD+AB</f>
        <v>474.61</v>
      </c>
    </row>
    <row r="48" spans="4:9" x14ac:dyDescent="0.25">
      <c r="G48" s="10" t="s">
        <v>59</v>
      </c>
      <c r="H48" s="3" t="s">
        <v>82</v>
      </c>
      <c r="I48" s="3">
        <f>AE+DE+BD+BC+AC</f>
        <v>462.61</v>
      </c>
    </row>
    <row r="49" spans="7:9" x14ac:dyDescent="0.25">
      <c r="G49" s="10" t="s">
        <v>60</v>
      </c>
      <c r="H49" s="3" t="s">
        <v>83</v>
      </c>
      <c r="I49" s="3">
        <f>AE+DE+CD+BC+AB</f>
        <v>503.61</v>
      </c>
    </row>
  </sheetData>
  <mergeCells count="1">
    <mergeCell ref="G23:K23"/>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1149-5372-48D6-BC0F-26598B451BA6}">
  <dimension ref="A2:AF35"/>
  <sheetViews>
    <sheetView topLeftCell="A8" zoomScale="85" zoomScaleNormal="85" workbookViewId="0">
      <selection activeCell="AE4" sqref="AE4"/>
    </sheetView>
  </sheetViews>
  <sheetFormatPr baseColWidth="10" defaultColWidth="10.7109375" defaultRowHeight="15" x14ac:dyDescent="0.25"/>
  <cols>
    <col min="10" max="10" width="12.85546875" bestFit="1" customWidth="1"/>
    <col min="12" max="12" width="8.5703125" customWidth="1"/>
    <col min="13" max="15" width="6.42578125" bestFit="1" customWidth="1"/>
    <col min="16" max="16" width="6.140625" bestFit="1" customWidth="1"/>
    <col min="17" max="19" width="6.42578125" bestFit="1" customWidth="1"/>
    <col min="20" max="20" width="6.140625" bestFit="1" customWidth="1"/>
    <col min="21" max="22" width="6.42578125" bestFit="1" customWidth="1"/>
    <col min="23" max="23" width="9.140625" customWidth="1"/>
    <col min="24" max="24" width="9.28515625" customWidth="1"/>
    <col min="25" max="27" width="6.42578125" bestFit="1" customWidth="1"/>
    <col min="28" max="32" width="6.140625" bestFit="1" customWidth="1"/>
  </cols>
  <sheetData>
    <row r="2" spans="1:32" x14ac:dyDescent="0.25">
      <c r="J2" s="5" t="s">
        <v>15</v>
      </c>
    </row>
    <row r="3" spans="1:32" x14ac:dyDescent="0.25">
      <c r="J3" s="2" t="s">
        <v>16</v>
      </c>
      <c r="L3" s="5" t="s">
        <v>14</v>
      </c>
      <c r="M3" s="5" t="s">
        <v>87</v>
      </c>
      <c r="N3" s="5" t="s">
        <v>88</v>
      </c>
      <c r="O3" s="5" t="s">
        <v>89</v>
      </c>
      <c r="P3" s="5" t="s">
        <v>90</v>
      </c>
      <c r="Q3" s="5" t="s">
        <v>91</v>
      </c>
      <c r="R3" s="5" t="s">
        <v>92</v>
      </c>
      <c r="S3" s="5" t="s">
        <v>93</v>
      </c>
      <c r="T3" s="5" t="s">
        <v>94</v>
      </c>
      <c r="U3" s="5" t="s">
        <v>95</v>
      </c>
      <c r="V3" s="5" t="s">
        <v>96</v>
      </c>
      <c r="W3" s="5" t="s">
        <v>97</v>
      </c>
      <c r="X3" s="5" t="s">
        <v>98</v>
      </c>
      <c r="Y3" s="5" t="s">
        <v>99</v>
      </c>
      <c r="Z3" s="5" t="s">
        <v>100</v>
      </c>
      <c r="AA3" s="5" t="s">
        <v>101</v>
      </c>
      <c r="AB3" s="5" t="s">
        <v>102</v>
      </c>
      <c r="AC3" s="5" t="s">
        <v>103</v>
      </c>
      <c r="AD3" s="5" t="s">
        <v>104</v>
      </c>
      <c r="AE3" s="5" t="s">
        <v>105</v>
      </c>
      <c r="AF3" s="5" t="s">
        <v>106</v>
      </c>
    </row>
    <row r="4" spans="1:32" x14ac:dyDescent="0.25">
      <c r="J4" s="2" t="s">
        <v>17</v>
      </c>
      <c r="L4" s="6">
        <f>206.8*YBA + 157.8*YCA + 208*YDA + 69.81*YEA + 206.8*YAB + 37*YCB + 59*YDB + 125*YEB + 157.8*YAC + 37*YBC + 51*YDC + 88*YEC + 208*YAD + 59*YBD + 51*YCD + 139*YED + 69.81*YAE + 125*YBE + 88*YCE + 139*YDE</f>
        <v>461.80999999999995</v>
      </c>
      <c r="M4" s="3">
        <v>0</v>
      </c>
      <c r="N4" s="3">
        <v>0</v>
      </c>
      <c r="O4" s="25">
        <v>0.49999999999999989</v>
      </c>
      <c r="P4" s="26">
        <v>0.5</v>
      </c>
      <c r="Q4" s="3">
        <v>0</v>
      </c>
      <c r="R4" s="25">
        <v>0.5</v>
      </c>
      <c r="S4" s="26">
        <v>0.5</v>
      </c>
      <c r="T4" s="3">
        <v>0</v>
      </c>
      <c r="U4" s="3">
        <v>5.5511151231257827E-17</v>
      </c>
      <c r="V4" s="26">
        <v>0.49999999999999994</v>
      </c>
      <c r="W4" s="3">
        <v>0</v>
      </c>
      <c r="X4" s="25">
        <v>0.5</v>
      </c>
      <c r="Y4" s="26">
        <v>0.5</v>
      </c>
      <c r="Z4" s="25">
        <v>0.5</v>
      </c>
      <c r="AA4" s="3">
        <v>0</v>
      </c>
      <c r="AB4" s="3">
        <v>0</v>
      </c>
      <c r="AC4" s="25">
        <v>0.5</v>
      </c>
      <c r="AD4" s="3">
        <v>0</v>
      </c>
      <c r="AE4" s="26">
        <v>0.5</v>
      </c>
      <c r="AF4" s="3">
        <v>0</v>
      </c>
    </row>
    <row r="5" spans="1:32" x14ac:dyDescent="0.25">
      <c r="J5" s="2" t="s">
        <v>18</v>
      </c>
    </row>
    <row r="6" spans="1:32" x14ac:dyDescent="0.25">
      <c r="J6" s="2" t="s">
        <v>19</v>
      </c>
    </row>
    <row r="7" spans="1:32" x14ac:dyDescent="0.25">
      <c r="J7" s="2" t="s">
        <v>20</v>
      </c>
    </row>
    <row r="8" spans="1:32" x14ac:dyDescent="0.25">
      <c r="M8" t="s">
        <v>13</v>
      </c>
    </row>
    <row r="9" spans="1:32" x14ac:dyDescent="0.25">
      <c r="L9" s="8"/>
      <c r="M9">
        <f>YAB+YAC+YAD+YAE</f>
        <v>0.99999999999999989</v>
      </c>
      <c r="N9">
        <v>1</v>
      </c>
      <c r="P9" s="22" t="s">
        <v>123</v>
      </c>
      <c r="Q9" s="23"/>
      <c r="R9" s="24"/>
      <c r="S9" s="22" t="s">
        <v>124</v>
      </c>
      <c r="T9" s="23"/>
      <c r="U9" s="24"/>
      <c r="W9" s="37" t="s">
        <v>125</v>
      </c>
      <c r="X9" s="37"/>
    </row>
    <row r="10" spans="1:32" x14ac:dyDescent="0.25">
      <c r="I10" s="4" t="s">
        <v>21</v>
      </c>
      <c r="J10" s="4" t="s">
        <v>22</v>
      </c>
      <c r="L10" s="8"/>
      <c r="M10">
        <f>YBA+YBC+YBD+YBE</f>
        <v>1</v>
      </c>
      <c r="N10">
        <v>1</v>
      </c>
      <c r="P10" s="16" t="s">
        <v>121</v>
      </c>
      <c r="Q10" s="17"/>
      <c r="R10" s="18"/>
      <c r="S10" s="16" t="s">
        <v>90</v>
      </c>
      <c r="T10" s="17" t="s">
        <v>105</v>
      </c>
      <c r="U10" s="18" t="s">
        <v>95</v>
      </c>
      <c r="W10" s="25" t="s">
        <v>89</v>
      </c>
      <c r="X10" s="26" t="s">
        <v>90</v>
      </c>
    </row>
    <row r="11" spans="1:32" x14ac:dyDescent="0.25">
      <c r="I11" s="3" t="s">
        <v>23</v>
      </c>
      <c r="J11" s="3">
        <v>206.8</v>
      </c>
      <c r="L11" s="8"/>
      <c r="M11">
        <f>YCA+YCB+YCD+YCE</f>
        <v>1</v>
      </c>
      <c r="N11">
        <v>1</v>
      </c>
      <c r="P11" s="19" t="s">
        <v>122</v>
      </c>
      <c r="Q11" s="20"/>
      <c r="R11" s="21"/>
      <c r="S11" s="19" t="s">
        <v>93</v>
      </c>
      <c r="T11" s="20" t="s">
        <v>100</v>
      </c>
      <c r="U11" s="21"/>
      <c r="W11" s="25" t="s">
        <v>100</v>
      </c>
      <c r="X11" s="26" t="s">
        <v>105</v>
      </c>
    </row>
    <row r="12" spans="1:32" x14ac:dyDescent="0.25">
      <c r="I12" s="3" t="s">
        <v>24</v>
      </c>
      <c r="J12" s="3">
        <v>157.80000000000001</v>
      </c>
      <c r="L12" s="8"/>
      <c r="M12">
        <f>YDA+YDB+YDC+YDE</f>
        <v>1</v>
      </c>
      <c r="N12">
        <v>1</v>
      </c>
      <c r="W12" s="25" t="s">
        <v>92</v>
      </c>
      <c r="X12" s="26" t="s">
        <v>96</v>
      </c>
    </row>
    <row r="13" spans="1:32" x14ac:dyDescent="0.25">
      <c r="I13" s="3" t="s">
        <v>25</v>
      </c>
      <c r="J13" s="3">
        <v>208</v>
      </c>
      <c r="L13" s="8"/>
      <c r="M13">
        <f>YEA+YEB+YEC+YED</f>
        <v>1</v>
      </c>
      <c r="N13">
        <v>1</v>
      </c>
      <c r="W13" s="25" t="s">
        <v>98</v>
      </c>
      <c r="X13" s="26" t="s">
        <v>93</v>
      </c>
    </row>
    <row r="14" spans="1:32" x14ac:dyDescent="0.25">
      <c r="I14" s="3" t="s">
        <v>26</v>
      </c>
      <c r="J14" s="3">
        <v>69.81</v>
      </c>
      <c r="L14" s="8"/>
      <c r="M14">
        <f>YBA+YCA+YDA+YEA</f>
        <v>1</v>
      </c>
      <c r="N14">
        <v>1</v>
      </c>
      <c r="W14" s="25" t="s">
        <v>103</v>
      </c>
      <c r="X14" s="26" t="s">
        <v>99</v>
      </c>
    </row>
    <row r="15" spans="1:32" x14ac:dyDescent="0.25">
      <c r="A15" s="6" t="s">
        <v>21</v>
      </c>
      <c r="B15" s="6" t="s">
        <v>3</v>
      </c>
      <c r="C15" s="6" t="s">
        <v>10</v>
      </c>
      <c r="D15" s="6" t="s">
        <v>11</v>
      </c>
      <c r="E15" s="6" t="s">
        <v>12</v>
      </c>
      <c r="F15" s="6" t="s">
        <v>86</v>
      </c>
      <c r="I15" s="3" t="s">
        <v>27</v>
      </c>
      <c r="J15" s="3">
        <v>37</v>
      </c>
      <c r="L15" s="8"/>
      <c r="M15">
        <f>YAB+YCB+YDB+YEB</f>
        <v>1</v>
      </c>
      <c r="N15">
        <v>1</v>
      </c>
    </row>
    <row r="16" spans="1:32" x14ac:dyDescent="0.25">
      <c r="A16" s="6" t="s">
        <v>3</v>
      </c>
      <c r="B16" s="3">
        <v>0</v>
      </c>
      <c r="C16" s="3" t="s">
        <v>87</v>
      </c>
      <c r="D16" s="3" t="s">
        <v>88</v>
      </c>
      <c r="E16" s="3" t="s">
        <v>89</v>
      </c>
      <c r="F16" s="3" t="s">
        <v>90</v>
      </c>
      <c r="I16" s="3" t="s">
        <v>28</v>
      </c>
      <c r="J16" s="3">
        <v>59</v>
      </c>
      <c r="L16" s="8"/>
      <c r="M16">
        <f>YAC+YBC+YDC+YEC</f>
        <v>1</v>
      </c>
      <c r="N16">
        <v>1</v>
      </c>
    </row>
    <row r="17" spans="1:14" x14ac:dyDescent="0.25">
      <c r="A17" s="6" t="s">
        <v>10</v>
      </c>
      <c r="B17" s="3" t="s">
        <v>91</v>
      </c>
      <c r="C17" s="3">
        <v>0</v>
      </c>
      <c r="D17" s="3" t="s">
        <v>92</v>
      </c>
      <c r="E17" s="3" t="s">
        <v>93</v>
      </c>
      <c r="F17" s="3" t="s">
        <v>94</v>
      </c>
      <c r="I17" s="3" t="s">
        <v>29</v>
      </c>
      <c r="J17" s="3">
        <v>125</v>
      </c>
      <c r="L17" s="8"/>
      <c r="M17">
        <f>YAD+YBD+YCD+YED</f>
        <v>0.99999999999999989</v>
      </c>
      <c r="N17">
        <v>1</v>
      </c>
    </row>
    <row r="18" spans="1:14" x14ac:dyDescent="0.25">
      <c r="A18" s="6" t="s">
        <v>11</v>
      </c>
      <c r="B18" s="3" t="s">
        <v>95</v>
      </c>
      <c r="C18" s="3" t="s">
        <v>96</v>
      </c>
      <c r="D18" s="3">
        <v>0</v>
      </c>
      <c r="E18" s="3" t="s">
        <v>97</v>
      </c>
      <c r="F18" s="3" t="s">
        <v>98</v>
      </c>
      <c r="I18" s="3" t="s">
        <v>30</v>
      </c>
      <c r="J18" s="3">
        <v>51</v>
      </c>
      <c r="L18" s="8"/>
      <c r="M18">
        <f>YAE+YBE+YCE+YDE</f>
        <v>1</v>
      </c>
      <c r="N18">
        <v>1</v>
      </c>
    </row>
    <row r="19" spans="1:14" x14ac:dyDescent="0.25">
      <c r="A19" s="6" t="s">
        <v>12</v>
      </c>
      <c r="B19" s="3" t="s">
        <v>99</v>
      </c>
      <c r="C19" s="3" t="s">
        <v>100</v>
      </c>
      <c r="D19" s="3" t="s">
        <v>101</v>
      </c>
      <c r="E19" s="3">
        <v>0</v>
      </c>
      <c r="F19" s="3" t="s">
        <v>102</v>
      </c>
      <c r="I19" s="3" t="s">
        <v>31</v>
      </c>
      <c r="J19" s="3">
        <v>88</v>
      </c>
      <c r="M19">
        <f>YAE+YEA</f>
        <v>1</v>
      </c>
      <c r="N19">
        <v>1</v>
      </c>
    </row>
    <row r="20" spans="1:14" x14ac:dyDescent="0.25">
      <c r="A20" s="6" t="s">
        <v>86</v>
      </c>
      <c r="B20" s="3" t="s">
        <v>103</v>
      </c>
      <c r="C20" s="3" t="s">
        <v>104</v>
      </c>
      <c r="D20" s="3" t="s">
        <v>105</v>
      </c>
      <c r="E20" s="3" t="s">
        <v>106</v>
      </c>
      <c r="F20" s="3">
        <v>0</v>
      </c>
      <c r="I20" s="9" t="s">
        <v>48</v>
      </c>
      <c r="J20" s="9">
        <v>139</v>
      </c>
      <c r="M20">
        <f>YBC+YCD+YDB</f>
        <v>1</v>
      </c>
      <c r="N20">
        <v>1</v>
      </c>
    </row>
    <row r="21" spans="1:14" x14ac:dyDescent="0.25">
      <c r="M21">
        <f>YAE+YEC+YCA</f>
        <v>1</v>
      </c>
      <c r="N21">
        <v>1</v>
      </c>
    </row>
    <row r="22" spans="1:14" x14ac:dyDescent="0.25">
      <c r="B22" s="13"/>
      <c r="M22">
        <f>YBD+YDB</f>
        <v>1</v>
      </c>
      <c r="N22">
        <v>1</v>
      </c>
    </row>
    <row r="23" spans="1:14" x14ac:dyDescent="0.25">
      <c r="B23" s="15" t="s">
        <v>108</v>
      </c>
      <c r="C23" t="s">
        <v>107</v>
      </c>
    </row>
    <row r="24" spans="1:14" x14ac:dyDescent="0.25">
      <c r="B24" s="13" t="s">
        <v>109</v>
      </c>
    </row>
    <row r="25" spans="1:14" x14ac:dyDescent="0.25">
      <c r="B25" t="s">
        <v>110</v>
      </c>
      <c r="G25" s="5" t="s">
        <v>85</v>
      </c>
      <c r="H25" s="5" t="s">
        <v>84</v>
      </c>
      <c r="I25" s="5" t="s">
        <v>126</v>
      </c>
      <c r="J25" s="5" t="s">
        <v>127</v>
      </c>
      <c r="K25" s="5" t="s">
        <v>128</v>
      </c>
    </row>
    <row r="26" spans="1:14" x14ac:dyDescent="0.25">
      <c r="B26" t="s">
        <v>111</v>
      </c>
      <c r="G26" s="28" t="s">
        <v>72</v>
      </c>
      <c r="H26" s="3">
        <f>L4</f>
        <v>461.80999999999995</v>
      </c>
      <c r="I26" s="3">
        <v>6</v>
      </c>
      <c r="J26" s="29">
        <v>22.5</v>
      </c>
      <c r="K26" s="30">
        <f>(H26/I26)*J26</f>
        <v>1731.7874999999997</v>
      </c>
    </row>
    <row r="27" spans="1:14" x14ac:dyDescent="0.25">
      <c r="B27" t="s">
        <v>112</v>
      </c>
      <c r="G27" s="27" t="s">
        <v>80</v>
      </c>
      <c r="H27" s="3">
        <f>L4</f>
        <v>461.80999999999995</v>
      </c>
      <c r="I27" s="3">
        <v>6</v>
      </c>
      <c r="J27" s="29">
        <v>22.5</v>
      </c>
      <c r="K27" s="30">
        <f>(H27/I27)*J27</f>
        <v>1731.7874999999997</v>
      </c>
    </row>
    <row r="28" spans="1:14" x14ac:dyDescent="0.25">
      <c r="B28" t="s">
        <v>113</v>
      </c>
    </row>
    <row r="29" spans="1:14" x14ac:dyDescent="0.25">
      <c r="B29" t="s">
        <v>114</v>
      </c>
    </row>
    <row r="30" spans="1:14" x14ac:dyDescent="0.25">
      <c r="B30" t="s">
        <v>115</v>
      </c>
    </row>
    <row r="31" spans="1:14" x14ac:dyDescent="0.25">
      <c r="B31" t="s">
        <v>116</v>
      </c>
    </row>
    <row r="32" spans="1:14" x14ac:dyDescent="0.25">
      <c r="B32" t="s">
        <v>117</v>
      </c>
    </row>
    <row r="33" spans="2:2" x14ac:dyDescent="0.25">
      <c r="B33" t="s">
        <v>118</v>
      </c>
    </row>
    <row r="34" spans="2:2" x14ac:dyDescent="0.25">
      <c r="B34" t="s">
        <v>119</v>
      </c>
    </row>
    <row r="35" spans="2:2" x14ac:dyDescent="0.25">
      <c r="B35" t="s">
        <v>120</v>
      </c>
    </row>
  </sheetData>
  <mergeCells count="1">
    <mergeCell ref="W9:X9"/>
  </mergeCells>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46CFC-596E-4879-94D6-9782BA74E619}">
  <dimension ref="B3:P26"/>
  <sheetViews>
    <sheetView topLeftCell="A8" zoomScale="85" zoomScaleNormal="85" workbookViewId="0">
      <selection activeCell="N27" sqref="N27"/>
    </sheetView>
  </sheetViews>
  <sheetFormatPr baseColWidth="10" defaultColWidth="10.7109375" defaultRowHeight="15" x14ac:dyDescent="0.25"/>
  <sheetData>
    <row r="3" spans="2:3" x14ac:dyDescent="0.25">
      <c r="B3" s="4" t="s">
        <v>21</v>
      </c>
      <c r="C3" s="4" t="s">
        <v>22</v>
      </c>
    </row>
    <row r="4" spans="2:3" x14ac:dyDescent="0.25">
      <c r="B4" s="3" t="s">
        <v>23</v>
      </c>
      <c r="C4" s="3">
        <v>206.8</v>
      </c>
    </row>
    <row r="5" spans="2:3" x14ac:dyDescent="0.25">
      <c r="B5" s="3" t="s">
        <v>24</v>
      </c>
      <c r="C5" s="3">
        <v>157.80000000000001</v>
      </c>
    </row>
    <row r="6" spans="2:3" x14ac:dyDescent="0.25">
      <c r="B6" s="3" t="s">
        <v>25</v>
      </c>
      <c r="C6" s="31">
        <v>208</v>
      </c>
    </row>
    <row r="7" spans="2:3" x14ac:dyDescent="0.25">
      <c r="B7" s="3" t="s">
        <v>26</v>
      </c>
      <c r="C7" s="31">
        <v>69.81</v>
      </c>
    </row>
    <row r="8" spans="2:3" x14ac:dyDescent="0.25">
      <c r="B8" s="3" t="s">
        <v>27</v>
      </c>
      <c r="C8" s="32">
        <v>37</v>
      </c>
    </row>
    <row r="9" spans="2:3" x14ac:dyDescent="0.25">
      <c r="B9" s="3" t="s">
        <v>28</v>
      </c>
      <c r="C9" s="33">
        <v>59</v>
      </c>
    </row>
    <row r="10" spans="2:3" x14ac:dyDescent="0.25">
      <c r="B10" s="3" t="s">
        <v>29</v>
      </c>
      <c r="C10" s="3">
        <v>125</v>
      </c>
    </row>
    <row r="11" spans="2:3" x14ac:dyDescent="0.25">
      <c r="B11" s="3" t="s">
        <v>30</v>
      </c>
      <c r="C11" s="3">
        <v>51</v>
      </c>
    </row>
    <row r="12" spans="2:3" x14ac:dyDescent="0.25">
      <c r="B12" s="3" t="s">
        <v>31</v>
      </c>
      <c r="C12" s="7">
        <v>88</v>
      </c>
    </row>
    <row r="13" spans="2:3" x14ac:dyDescent="0.25">
      <c r="B13" s="9" t="s">
        <v>48</v>
      </c>
      <c r="C13" s="9">
        <v>139</v>
      </c>
    </row>
    <row r="25" spans="12:16" x14ac:dyDescent="0.25">
      <c r="L25" s="5" t="s">
        <v>85</v>
      </c>
      <c r="M25" s="5" t="s">
        <v>84</v>
      </c>
      <c r="N25" s="5" t="s">
        <v>126</v>
      </c>
      <c r="O25" s="5" t="s">
        <v>127</v>
      </c>
      <c r="P25" s="5" t="s">
        <v>128</v>
      </c>
    </row>
    <row r="26" spans="12:16" x14ac:dyDescent="0.25">
      <c r="L26" s="27" t="s">
        <v>80</v>
      </c>
      <c r="M26" s="3">
        <f>SUM(C6:C9,C12)</f>
        <v>461.81</v>
      </c>
      <c r="N26" s="3">
        <v>6</v>
      </c>
      <c r="O26" s="29">
        <v>22.5</v>
      </c>
      <c r="P26" s="30">
        <f>(M26/N26)*O26</f>
        <v>1731.7874999999999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2BEBCA8BE39947B1A112F5859C78CC" ma:contentTypeVersion="11" ma:contentTypeDescription="Create a new document." ma:contentTypeScope="" ma:versionID="46b38c942c48ca257efdde643c2a43bb">
  <xsd:schema xmlns:xsd="http://www.w3.org/2001/XMLSchema" xmlns:xs="http://www.w3.org/2001/XMLSchema" xmlns:p="http://schemas.microsoft.com/office/2006/metadata/properties" xmlns:ns3="19e2425a-4186-4fb0-b6d2-b94b1e289771" xmlns:ns4="1a7dce1d-5c80-43f7-bb7e-58e626898b7c" targetNamespace="http://schemas.microsoft.com/office/2006/metadata/properties" ma:root="true" ma:fieldsID="19acf1083de202ccc5049d0c6d1b425f" ns3:_="" ns4:_="">
    <xsd:import namespace="19e2425a-4186-4fb0-b6d2-b94b1e289771"/>
    <xsd:import namespace="1a7dce1d-5c80-43f7-bb7e-58e626898b7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2425a-4186-4fb0-b6d2-b94b1e28977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7dce1d-5c80-43f7-bb7e-58e626898b7c"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CAB33B-81D7-47EA-A271-2D9A9EC74D3E}">
  <ds:schemaRefs>
    <ds:schemaRef ds:uri="http://schemas.microsoft.com/office/2006/metadata/contentType"/>
    <ds:schemaRef ds:uri="http://schemas.microsoft.com/office/2006/metadata/properties/metaAttributes"/>
    <ds:schemaRef ds:uri="http://www.w3.org/2000/xmlns/"/>
    <ds:schemaRef ds:uri="http://www.w3.org/2001/XMLSchema"/>
    <ds:schemaRef ds:uri="19e2425a-4186-4fb0-b6d2-b94b1e289771"/>
    <ds:schemaRef ds:uri="1a7dce1d-5c80-43f7-bb7e-58e626898b7c"/>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2A2205-DA97-41A5-A429-13158DEB9898}">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C8668B90-A2D2-41F8-8468-4F83A99275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42</vt:i4>
      </vt:variant>
    </vt:vector>
  </HeadingPairs>
  <TitlesOfParts>
    <vt:vector size="46" baseType="lpstr">
      <vt:lpstr>Ejercicio1</vt:lpstr>
      <vt:lpstr>Ejercicio2 FB</vt:lpstr>
      <vt:lpstr>Ejercicio2 por Simplex</vt:lpstr>
      <vt:lpstr>Ejercicio 2 Arbol exp. min.</vt:lpstr>
      <vt:lpstr>AB</vt:lpstr>
      <vt:lpstr>AC</vt:lpstr>
      <vt:lpstr>AD</vt:lpstr>
      <vt:lpstr>AE</vt:lpstr>
      <vt:lpstr>BC</vt:lpstr>
      <vt:lpstr>BD</vt:lpstr>
      <vt:lpstr>BE</vt:lpstr>
      <vt:lpstr>CD</vt:lpstr>
      <vt:lpstr>CE</vt:lpstr>
      <vt:lpstr>DE</vt:lpstr>
      <vt:lpstr>XAB</vt:lpstr>
      <vt:lpstr>XAC</vt:lpstr>
      <vt:lpstr>XAD</vt:lpstr>
      <vt:lpstr>XBA</vt:lpstr>
      <vt:lpstr>XBC</vt:lpstr>
      <vt:lpstr>XBD</vt:lpstr>
      <vt:lpstr>XCA</vt:lpstr>
      <vt:lpstr>XCB</vt:lpstr>
      <vt:lpstr>XCD</vt:lpstr>
      <vt:lpstr>XDA</vt:lpstr>
      <vt:lpstr>XDB</vt:lpstr>
      <vt:lpstr>XDC</vt:lpstr>
      <vt:lpstr>YAB</vt:lpstr>
      <vt:lpstr>YAC</vt:lpstr>
      <vt:lpstr>YAD</vt:lpstr>
      <vt:lpstr>YAE</vt:lpstr>
      <vt:lpstr>YBA</vt:lpstr>
      <vt:lpstr>YBC</vt:lpstr>
      <vt:lpstr>YBD</vt:lpstr>
      <vt:lpstr>YBE</vt:lpstr>
      <vt:lpstr>YCA</vt:lpstr>
      <vt:lpstr>YCB</vt:lpstr>
      <vt:lpstr>YCD</vt:lpstr>
      <vt:lpstr>YCE</vt:lpstr>
      <vt:lpstr>YDA</vt:lpstr>
      <vt:lpstr>YDB</vt:lpstr>
      <vt:lpstr>YDC</vt:lpstr>
      <vt:lpstr>YDE</vt:lpstr>
      <vt:lpstr>YEA</vt:lpstr>
      <vt:lpstr>YEB</vt:lpstr>
      <vt:lpstr>YEC</vt:lpstr>
      <vt:lpstr>YED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lara delgado</dc:creator>
  <cp:lastModifiedBy>Luis Enrique Rojas Alvarado</cp:lastModifiedBy>
  <dcterms:created xsi:type="dcterms:W3CDTF">2020-12-19T20:49:04Z</dcterms:created>
  <dcterms:modified xsi:type="dcterms:W3CDTF">2021-05-27T20:51:28Z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0x010100672BEBCA8BE39947B1A112F5859C78CC</vt:lpwstr>
  </property>
  <property fmtid="{D5CDD505-2E9C-101B-9397-08002B2CF9AE}" pid="3" name="WorkbookGuid">
    <vt:lpwstr>8f3fe62d-b07f-46e6-8498-785890ffde31</vt:lpwstr>
  </property>
</Properties>
</file>