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1a and counterfactual" sheetId="1" r:id="rId1"/>
    <sheet name="1b and counterfactual" sheetId="2" r:id="rId2"/>
    <sheet name="Ændret CPI, 1a" sheetId="3" r:id="rId3"/>
    <sheet name="1a" sheetId="5" r:id="rId4"/>
    <sheet name="1b" sheetId="6" r:id="rId5"/>
  </sheets>
  <calcPr calcId="125725"/>
</workbook>
</file>

<file path=xl/calcChain.xml><?xml version="1.0" encoding="utf-8"?>
<calcChain xmlns="http://schemas.openxmlformats.org/spreadsheetml/2006/main">
  <c r="AY87" i="2"/>
  <c r="J35" i="1"/>
  <c r="J39"/>
  <c r="J43"/>
  <c r="J47"/>
  <c r="J51"/>
  <c r="J55"/>
  <c r="J59"/>
  <c r="J63"/>
  <c r="J67"/>
  <c r="J71"/>
  <c r="J75"/>
  <c r="J79"/>
  <c r="J83"/>
  <c r="G35"/>
  <c r="G39"/>
  <c r="G43"/>
  <c r="G47"/>
  <c r="G51"/>
  <c r="G55"/>
  <c r="G59"/>
  <c r="G63"/>
  <c r="G67"/>
  <c r="G71"/>
  <c r="G75"/>
  <c r="G79"/>
  <c r="G83"/>
  <c r="T65" i="2"/>
  <c r="T69"/>
  <c r="T73"/>
  <c r="T77"/>
  <c r="T81"/>
  <c r="T85"/>
  <c r="Q65"/>
  <c r="Q69"/>
  <c r="Q73"/>
  <c r="Q77"/>
  <c r="Q81"/>
  <c r="Q85"/>
  <c r="O65"/>
  <c r="O69"/>
  <c r="O73"/>
  <c r="O77"/>
  <c r="O81"/>
  <c r="O85"/>
  <c r="K82"/>
  <c r="F32" i="1"/>
  <c r="F35"/>
  <c r="F38"/>
  <c r="F41"/>
  <c r="F44"/>
  <c r="F47"/>
  <c r="F50"/>
  <c r="F53"/>
  <c r="F56"/>
  <c r="F59"/>
  <c r="F62"/>
  <c r="F65"/>
  <c r="F68"/>
  <c r="F71"/>
  <c r="F74"/>
  <c r="F77"/>
  <c r="F80"/>
  <c r="F83"/>
  <c r="F86"/>
  <c r="AW12" i="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11"/>
  <c r="AU11"/>
  <c r="AM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11"/>
  <c r="M12" i="1"/>
  <c r="AX86" i="2"/>
  <c r="AX85"/>
  <c r="AX84"/>
  <c r="AX83"/>
  <c r="AX82"/>
  <c r="AX81"/>
  <c r="AX80"/>
  <c r="AX79"/>
  <c r="AX78"/>
  <c r="AX77"/>
  <c r="AX76"/>
  <c r="AX75"/>
  <c r="AX74"/>
  <c r="AX73"/>
  <c r="AX72"/>
  <c r="AX71"/>
  <c r="AX70"/>
  <c r="AX69"/>
  <c r="AX68"/>
  <c r="AX67"/>
  <c r="AX66"/>
  <c r="AX65"/>
  <c r="AX64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BM12" i="1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M68"/>
  <c r="BM69"/>
  <c r="BM70"/>
  <c r="BM71"/>
  <c r="BM72"/>
  <c r="BM73"/>
  <c r="BM74"/>
  <c r="BM75"/>
  <c r="BM76"/>
  <c r="BM77"/>
  <c r="BM78"/>
  <c r="BM79"/>
  <c r="BM80"/>
  <c r="BM81"/>
  <c r="BM82"/>
  <c r="BM83"/>
  <c r="BM84"/>
  <c r="BM85"/>
  <c r="BM86"/>
  <c r="BM11"/>
  <c r="AV12"/>
  <c r="AW12" s="1"/>
  <c r="AV13"/>
  <c r="AW13" s="1"/>
  <c r="AV14"/>
  <c r="AW14" s="1"/>
  <c r="AV15"/>
  <c r="AW15" s="1"/>
  <c r="AV16"/>
  <c r="AW16" s="1"/>
  <c r="AV17"/>
  <c r="AW17" s="1"/>
  <c r="AV18"/>
  <c r="AW18" s="1"/>
  <c r="AV19"/>
  <c r="AW19" s="1"/>
  <c r="AV20"/>
  <c r="AW20" s="1"/>
  <c r="AV21"/>
  <c r="AW21" s="1"/>
  <c r="AV22"/>
  <c r="AW22" s="1"/>
  <c r="AV23"/>
  <c r="AW23" s="1"/>
  <c r="AV24"/>
  <c r="AW24" s="1"/>
  <c r="AV25"/>
  <c r="AW25" s="1"/>
  <c r="AV26"/>
  <c r="AW26" s="1"/>
  <c r="AV27"/>
  <c r="AW27" s="1"/>
  <c r="AV28"/>
  <c r="AW28" s="1"/>
  <c r="AV29"/>
  <c r="AW29" s="1"/>
  <c r="AV30"/>
  <c r="AW30" s="1"/>
  <c r="AV31"/>
  <c r="AW31" s="1"/>
  <c r="AV32"/>
  <c r="AW32" s="1"/>
  <c r="AV33"/>
  <c r="AW33" s="1"/>
  <c r="AV34"/>
  <c r="AW34" s="1"/>
  <c r="AV35"/>
  <c r="AW35" s="1"/>
  <c r="AV36"/>
  <c r="AW36" s="1"/>
  <c r="AV37"/>
  <c r="AW37" s="1"/>
  <c r="AV38"/>
  <c r="AW38" s="1"/>
  <c r="AV39"/>
  <c r="AW39" s="1"/>
  <c r="AV40"/>
  <c r="AW40" s="1"/>
  <c r="AV41"/>
  <c r="AW41" s="1"/>
  <c r="AV42"/>
  <c r="AW42" s="1"/>
  <c r="AV43"/>
  <c r="AW43" s="1"/>
  <c r="AV44"/>
  <c r="AW44" s="1"/>
  <c r="AV45"/>
  <c r="AW45" s="1"/>
  <c r="AV46"/>
  <c r="AW46" s="1"/>
  <c r="AV47"/>
  <c r="AW47" s="1"/>
  <c r="AV48"/>
  <c r="AW48" s="1"/>
  <c r="AV49"/>
  <c r="AW49" s="1"/>
  <c r="AV50"/>
  <c r="AW50" s="1"/>
  <c r="AV51"/>
  <c r="AW51" s="1"/>
  <c r="AV52"/>
  <c r="AW52" s="1"/>
  <c r="AV53"/>
  <c r="AW53" s="1"/>
  <c r="AV54"/>
  <c r="AW54" s="1"/>
  <c r="AV55"/>
  <c r="AW55" s="1"/>
  <c r="AV56"/>
  <c r="AW56" s="1"/>
  <c r="AV57"/>
  <c r="AW57" s="1"/>
  <c r="AV58"/>
  <c r="AW58" s="1"/>
  <c r="AV59"/>
  <c r="AW59" s="1"/>
  <c r="AV60"/>
  <c r="AW60" s="1"/>
  <c r="AV61"/>
  <c r="AW61" s="1"/>
  <c r="AV62"/>
  <c r="AW62" s="1"/>
  <c r="AV63"/>
  <c r="AW63" s="1"/>
  <c r="AV64"/>
  <c r="AW64" s="1"/>
  <c r="AV65"/>
  <c r="AW65" s="1"/>
  <c r="AV66"/>
  <c r="AW66" s="1"/>
  <c r="AV67"/>
  <c r="AW67" s="1"/>
  <c r="AV68"/>
  <c r="AW68" s="1"/>
  <c r="AV69"/>
  <c r="AW69" s="1"/>
  <c r="AV70"/>
  <c r="AW70" s="1"/>
  <c r="AV71"/>
  <c r="AW71" s="1"/>
  <c r="AV72"/>
  <c r="AW72" s="1"/>
  <c r="AV73"/>
  <c r="AW73" s="1"/>
  <c r="AV74"/>
  <c r="AW74" s="1"/>
  <c r="AV75"/>
  <c r="AW75" s="1"/>
  <c r="AV76"/>
  <c r="AW76" s="1"/>
  <c r="AV77"/>
  <c r="AW77" s="1"/>
  <c r="AV78"/>
  <c r="AW78" s="1"/>
  <c r="AV79"/>
  <c r="AW79" s="1"/>
  <c r="AV80"/>
  <c r="AW80" s="1"/>
  <c r="AV81"/>
  <c r="AW81" s="1"/>
  <c r="AV82"/>
  <c r="AW82" s="1"/>
  <c r="AV83"/>
  <c r="AW83" s="1"/>
  <c r="AV84"/>
  <c r="AW84" s="1"/>
  <c r="AV85"/>
  <c r="AW85" s="1"/>
  <c r="AV86"/>
  <c r="AW86" s="1"/>
  <c r="AV11"/>
  <c r="AT12"/>
  <c r="AU12" s="1"/>
  <c r="AT13"/>
  <c r="AT14"/>
  <c r="BN14" s="1"/>
  <c r="AT15"/>
  <c r="BN15" s="1"/>
  <c r="AT16"/>
  <c r="AT17"/>
  <c r="AT18"/>
  <c r="BN18" s="1"/>
  <c r="AT19"/>
  <c r="BN19" s="1"/>
  <c r="AT20"/>
  <c r="AT21"/>
  <c r="AT22"/>
  <c r="BN22" s="1"/>
  <c r="AT23"/>
  <c r="BN23" s="1"/>
  <c r="AT24"/>
  <c r="AT25"/>
  <c r="AT26"/>
  <c r="BN26" s="1"/>
  <c r="AT27"/>
  <c r="BN27" s="1"/>
  <c r="AT28"/>
  <c r="AT29"/>
  <c r="AT30"/>
  <c r="BN30" s="1"/>
  <c r="AT31"/>
  <c r="BN31" s="1"/>
  <c r="AT32"/>
  <c r="AT33"/>
  <c r="AT34"/>
  <c r="BN34" s="1"/>
  <c r="AT35"/>
  <c r="BN35" s="1"/>
  <c r="AT36"/>
  <c r="AT37"/>
  <c r="AT38"/>
  <c r="BN38" s="1"/>
  <c r="AT39"/>
  <c r="BN39" s="1"/>
  <c r="AT40"/>
  <c r="AT41"/>
  <c r="AT42"/>
  <c r="BN42" s="1"/>
  <c r="AT43"/>
  <c r="BN43" s="1"/>
  <c r="AT44"/>
  <c r="AT45"/>
  <c r="AT46"/>
  <c r="BN46" s="1"/>
  <c r="AT47"/>
  <c r="BN47" s="1"/>
  <c r="AT48"/>
  <c r="AT49"/>
  <c r="AT50"/>
  <c r="BN50" s="1"/>
  <c r="AT51"/>
  <c r="BN51" s="1"/>
  <c r="AT52"/>
  <c r="AT53"/>
  <c r="AT54"/>
  <c r="BN54" s="1"/>
  <c r="AT55"/>
  <c r="BN55" s="1"/>
  <c r="AT56"/>
  <c r="AT57"/>
  <c r="AT58"/>
  <c r="BN58" s="1"/>
  <c r="AT59"/>
  <c r="BN59" s="1"/>
  <c r="AT60"/>
  <c r="AT61"/>
  <c r="AT62"/>
  <c r="BN62" s="1"/>
  <c r="AT63"/>
  <c r="BN63" s="1"/>
  <c r="AT64"/>
  <c r="AT65"/>
  <c r="AT66"/>
  <c r="BN66" s="1"/>
  <c r="AT67"/>
  <c r="BN67" s="1"/>
  <c r="AT68"/>
  <c r="AT69"/>
  <c r="AT70"/>
  <c r="BN70" s="1"/>
  <c r="AT71"/>
  <c r="BN71" s="1"/>
  <c r="AT72"/>
  <c r="AT73"/>
  <c r="AT74"/>
  <c r="BN74" s="1"/>
  <c r="AT75"/>
  <c r="BN75" s="1"/>
  <c r="AT76"/>
  <c r="AT77"/>
  <c r="AT78"/>
  <c r="BN78" s="1"/>
  <c r="AT79"/>
  <c r="BN79" s="1"/>
  <c r="AT80"/>
  <c r="AT81"/>
  <c r="AT82"/>
  <c r="BN82" s="1"/>
  <c r="AT83"/>
  <c r="BN83" s="1"/>
  <c r="AT84"/>
  <c r="AT85"/>
  <c r="AT86"/>
  <c r="BN86" s="1"/>
  <c r="AT11"/>
  <c r="BN11" s="1"/>
  <c r="R39" i="2"/>
  <c r="R40"/>
  <c r="R41"/>
  <c r="R42"/>
  <c r="R43"/>
  <c r="R44"/>
  <c r="R45"/>
  <c r="R46"/>
  <c r="R47"/>
  <c r="R38"/>
  <c r="M41"/>
  <c r="M42"/>
  <c r="M43"/>
  <c r="M44"/>
  <c r="M45"/>
  <c r="M46"/>
  <c r="M40"/>
  <c r="H39"/>
  <c r="H40"/>
  <c r="H41"/>
  <c r="H42"/>
  <c r="H43"/>
  <c r="H44"/>
  <c r="H45"/>
  <c r="H46"/>
  <c r="H47"/>
  <c r="H38"/>
  <c r="AU19" i="1" l="1"/>
  <c r="BN84"/>
  <c r="BN80"/>
  <c r="BN76"/>
  <c r="BN72"/>
  <c r="BN68"/>
  <c r="BN64"/>
  <c r="BN60"/>
  <c r="BN56"/>
  <c r="BN52"/>
  <c r="BN48"/>
  <c r="BN44"/>
  <c r="BN40"/>
  <c r="BN36"/>
  <c r="BN32"/>
  <c r="BN28"/>
  <c r="BN24"/>
  <c r="AU87" i="2"/>
  <c r="AV11"/>
  <c r="AM87"/>
  <c r="AN11"/>
  <c r="AN87" s="1"/>
  <c r="AV87"/>
  <c r="AW87"/>
  <c r="M4"/>
  <c r="O48" s="1"/>
  <c r="AX87"/>
  <c r="G5"/>
  <c r="M5"/>
  <c r="R4"/>
  <c r="AT87" i="1"/>
  <c r="AU68"/>
  <c r="AU47"/>
  <c r="AU26"/>
  <c r="BN87"/>
  <c r="BN12"/>
  <c r="AU74"/>
  <c r="AU52"/>
  <c r="AU31"/>
  <c r="AU79"/>
  <c r="AU58"/>
  <c r="AU36"/>
  <c r="AV87"/>
  <c r="AU84"/>
  <c r="AU63"/>
  <c r="AU42"/>
  <c r="AU77"/>
  <c r="BN77"/>
  <c r="AU69"/>
  <c r="BN69"/>
  <c r="AU61"/>
  <c r="BN61"/>
  <c r="AU53"/>
  <c r="BN53"/>
  <c r="AU49"/>
  <c r="BN49"/>
  <c r="AU37"/>
  <c r="BN37"/>
  <c r="AU25"/>
  <c r="BN25"/>
  <c r="AU13"/>
  <c r="BN13"/>
  <c r="AU20"/>
  <c r="BN20"/>
  <c r="AU16"/>
  <c r="BN16"/>
  <c r="AU83"/>
  <c r="AU78"/>
  <c r="AU72"/>
  <c r="AU67"/>
  <c r="AU62"/>
  <c r="AU56"/>
  <c r="AU51"/>
  <c r="AU46"/>
  <c r="AU40"/>
  <c r="AU35"/>
  <c r="AU30"/>
  <c r="AU24"/>
  <c r="AU18"/>
  <c r="AU85"/>
  <c r="BN85"/>
  <c r="AU65"/>
  <c r="BN65"/>
  <c r="AU45"/>
  <c r="BN45"/>
  <c r="AU29"/>
  <c r="BN29"/>
  <c r="AU17"/>
  <c r="BN17"/>
  <c r="AW11"/>
  <c r="AW87" s="1"/>
  <c r="AU86"/>
  <c r="AU80"/>
  <c r="AU75"/>
  <c r="AU70"/>
  <c r="AU64"/>
  <c r="AU59"/>
  <c r="AU54"/>
  <c r="AU48"/>
  <c r="AU43"/>
  <c r="AU38"/>
  <c r="AU32"/>
  <c r="AU27"/>
  <c r="AU22"/>
  <c r="AU14"/>
  <c r="AU81"/>
  <c r="BN81"/>
  <c r="AU73"/>
  <c r="BN73"/>
  <c r="AU57"/>
  <c r="BN57"/>
  <c r="AU41"/>
  <c r="BN41"/>
  <c r="AU33"/>
  <c r="BN33"/>
  <c r="AU21"/>
  <c r="BN21"/>
  <c r="AU11"/>
  <c r="AU82"/>
  <c r="AU76"/>
  <c r="AU71"/>
  <c r="AU66"/>
  <c r="AU60"/>
  <c r="AU55"/>
  <c r="AU50"/>
  <c r="AU44"/>
  <c r="AU39"/>
  <c r="AU34"/>
  <c r="AU28"/>
  <c r="AU23"/>
  <c r="AU15"/>
  <c r="BM87"/>
  <c r="O49" i="2" l="1"/>
  <c r="AU87" i="1"/>
  <c r="I2" i="2" l="1"/>
  <c r="AA12" s="1"/>
  <c r="J49"/>
  <c r="G48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I3" s="1"/>
  <c r="F47"/>
  <c r="F48" s="1"/>
  <c r="F49" s="1"/>
  <c r="F50" s="1"/>
  <c r="F51" s="1"/>
  <c r="F52" s="1"/>
  <c r="F53" s="1"/>
  <c r="F54" s="1"/>
  <c r="F55" s="1"/>
  <c r="F56" s="1"/>
  <c r="F57" s="1"/>
  <c r="F58" s="1"/>
  <c r="Q48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P3" s="1"/>
  <c r="J18" i="3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I4" s="1"/>
  <c r="G18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R17"/>
  <c r="M17"/>
  <c r="H17"/>
  <c r="R16"/>
  <c r="M16"/>
  <c r="H16"/>
  <c r="R15"/>
  <c r="M15"/>
  <c r="H15"/>
  <c r="R14"/>
  <c r="M14"/>
  <c r="H14"/>
  <c r="R13"/>
  <c r="M13"/>
  <c r="H13"/>
  <c r="R12"/>
  <c r="R4" s="1"/>
  <c r="M12"/>
  <c r="H12"/>
  <c r="F12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M4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K3" s="1"/>
  <c r="R12" i="1"/>
  <c r="R13"/>
  <c r="R14"/>
  <c r="R15"/>
  <c r="R16"/>
  <c r="R17"/>
  <c r="AC60" i="2" l="1"/>
  <c r="J50"/>
  <c r="S41"/>
  <c r="S45"/>
  <c r="S46"/>
  <c r="S42"/>
  <c r="S39"/>
  <c r="S43"/>
  <c r="S47"/>
  <c r="S40"/>
  <c r="S44"/>
  <c r="Y12"/>
  <c r="I86"/>
  <c r="I84"/>
  <c r="I82"/>
  <c r="I80"/>
  <c r="I78"/>
  <c r="I76"/>
  <c r="I74"/>
  <c r="I72"/>
  <c r="I70"/>
  <c r="I68"/>
  <c r="I66"/>
  <c r="I64"/>
  <c r="I62"/>
  <c r="I60"/>
  <c r="AO60" s="1"/>
  <c r="I57"/>
  <c r="I53"/>
  <c r="I49"/>
  <c r="I45"/>
  <c r="I41"/>
  <c r="I37"/>
  <c r="I33"/>
  <c r="I29"/>
  <c r="I25"/>
  <c r="I21"/>
  <c r="I16"/>
  <c r="I14"/>
  <c r="I58"/>
  <c r="I54"/>
  <c r="I50"/>
  <c r="I46"/>
  <c r="I42"/>
  <c r="I38"/>
  <c r="I34"/>
  <c r="I30"/>
  <c r="I26"/>
  <c r="I22"/>
  <c r="I18"/>
  <c r="I85"/>
  <c r="I83"/>
  <c r="I81"/>
  <c r="I79"/>
  <c r="I77"/>
  <c r="I75"/>
  <c r="I73"/>
  <c r="I71"/>
  <c r="I69"/>
  <c r="I67"/>
  <c r="I65"/>
  <c r="I63"/>
  <c r="I61"/>
  <c r="I59"/>
  <c r="I55"/>
  <c r="I51"/>
  <c r="I47"/>
  <c r="I43"/>
  <c r="I39"/>
  <c r="I35"/>
  <c r="I31"/>
  <c r="I27"/>
  <c r="I23"/>
  <c r="I19"/>
  <c r="I52"/>
  <c r="I36"/>
  <c r="I20"/>
  <c r="I15"/>
  <c r="I12"/>
  <c r="I11"/>
  <c r="AO11" s="1"/>
  <c r="I17"/>
  <c r="I13"/>
  <c r="I56"/>
  <c r="I40"/>
  <c r="I24"/>
  <c r="I44"/>
  <c r="I48"/>
  <c r="I32"/>
  <c r="I28"/>
  <c r="S86"/>
  <c r="S84"/>
  <c r="S82"/>
  <c r="S80"/>
  <c r="S78"/>
  <c r="S76"/>
  <c r="S74"/>
  <c r="S72"/>
  <c r="S70"/>
  <c r="S68"/>
  <c r="S66"/>
  <c r="S64"/>
  <c r="S62"/>
  <c r="S60"/>
  <c r="S57"/>
  <c r="S53"/>
  <c r="S49"/>
  <c r="S37"/>
  <c r="S33"/>
  <c r="S29"/>
  <c r="S25"/>
  <c r="S21"/>
  <c r="S18"/>
  <c r="S17"/>
  <c r="S15"/>
  <c r="S13"/>
  <c r="S12"/>
  <c r="S58"/>
  <c r="S54"/>
  <c r="S50"/>
  <c r="S38"/>
  <c r="S34"/>
  <c r="S30"/>
  <c r="S26"/>
  <c r="S22"/>
  <c r="S85"/>
  <c r="S83"/>
  <c r="S81"/>
  <c r="S79"/>
  <c r="S77"/>
  <c r="S75"/>
  <c r="S73"/>
  <c r="S71"/>
  <c r="S69"/>
  <c r="S67"/>
  <c r="S65"/>
  <c r="S63"/>
  <c r="S61"/>
  <c r="S59"/>
  <c r="S55"/>
  <c r="S51"/>
  <c r="S35"/>
  <c r="S31"/>
  <c r="S27"/>
  <c r="S23"/>
  <c r="S19"/>
  <c r="S28"/>
  <c r="S16"/>
  <c r="S36"/>
  <c r="S48"/>
  <c r="S32"/>
  <c r="S11"/>
  <c r="S14"/>
  <c r="S56"/>
  <c r="S24"/>
  <c r="S52"/>
  <c r="S20"/>
  <c r="I3" i="3"/>
  <c r="I42" s="1"/>
  <c r="K85"/>
  <c r="K83"/>
  <c r="K81"/>
  <c r="K79"/>
  <c r="K77"/>
  <c r="K75"/>
  <c r="K73"/>
  <c r="K71"/>
  <c r="K69"/>
  <c r="K67"/>
  <c r="K65"/>
  <c r="K63"/>
  <c r="K61"/>
  <c r="K59"/>
  <c r="K55"/>
  <c r="K51"/>
  <c r="K47"/>
  <c r="K43"/>
  <c r="K39"/>
  <c r="K35"/>
  <c r="K31"/>
  <c r="K27"/>
  <c r="K23"/>
  <c r="K19"/>
  <c r="K17"/>
  <c r="K15"/>
  <c r="K13"/>
  <c r="K56"/>
  <c r="K52"/>
  <c r="K48"/>
  <c r="K44"/>
  <c r="K40"/>
  <c r="K36"/>
  <c r="K32"/>
  <c r="K28"/>
  <c r="K24"/>
  <c r="K20"/>
  <c r="K11"/>
  <c r="K86"/>
  <c r="K84"/>
  <c r="K82"/>
  <c r="K80"/>
  <c r="K78"/>
  <c r="K76"/>
  <c r="K74"/>
  <c r="K72"/>
  <c r="K70"/>
  <c r="K68"/>
  <c r="K66"/>
  <c r="K64"/>
  <c r="K62"/>
  <c r="K60"/>
  <c r="K57"/>
  <c r="K53"/>
  <c r="K49"/>
  <c r="K45"/>
  <c r="K41"/>
  <c r="K37"/>
  <c r="K33"/>
  <c r="K29"/>
  <c r="K25"/>
  <c r="K21"/>
  <c r="K16"/>
  <c r="K14"/>
  <c r="K12"/>
  <c r="K58"/>
  <c r="K54"/>
  <c r="K50"/>
  <c r="K46"/>
  <c r="K42"/>
  <c r="K38"/>
  <c r="K34"/>
  <c r="K30"/>
  <c r="K26"/>
  <c r="K22"/>
  <c r="K18"/>
  <c r="I80"/>
  <c r="Z80" s="1"/>
  <c r="I74"/>
  <c r="Z74" s="1"/>
  <c r="I72"/>
  <c r="Z72" s="1"/>
  <c r="I66"/>
  <c r="Z66" s="1"/>
  <c r="I64"/>
  <c r="Z64" s="1"/>
  <c r="I57"/>
  <c r="I53"/>
  <c r="I41"/>
  <c r="I37"/>
  <c r="I25"/>
  <c r="I21"/>
  <c r="I50"/>
  <c r="I46"/>
  <c r="I30"/>
  <c r="I26"/>
  <c r="I16"/>
  <c r="I14"/>
  <c r="I85"/>
  <c r="Z85" s="1"/>
  <c r="I83"/>
  <c r="Z83" s="1"/>
  <c r="I77"/>
  <c r="Z77" s="1"/>
  <c r="I75"/>
  <c r="Z75" s="1"/>
  <c r="I71"/>
  <c r="Z71" s="1"/>
  <c r="I69"/>
  <c r="Z69" s="1"/>
  <c r="I67"/>
  <c r="Z67" s="1"/>
  <c r="I63"/>
  <c r="Z63" s="1"/>
  <c r="I61"/>
  <c r="Z61" s="1"/>
  <c r="I59"/>
  <c r="Z59" s="1"/>
  <c r="I51"/>
  <c r="I47"/>
  <c r="I43"/>
  <c r="I35"/>
  <c r="I31"/>
  <c r="I27"/>
  <c r="I19"/>
  <c r="I56"/>
  <c r="I52"/>
  <c r="I44"/>
  <c r="I40"/>
  <c r="I36"/>
  <c r="I28"/>
  <c r="I24"/>
  <c r="I20"/>
  <c r="I15"/>
  <c r="I13"/>
  <c r="Q18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P3" s="1"/>
  <c r="T18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P4" s="1"/>
  <c r="N86"/>
  <c r="N84"/>
  <c r="N82"/>
  <c r="N80"/>
  <c r="N78"/>
  <c r="N76"/>
  <c r="N74"/>
  <c r="N72"/>
  <c r="N70"/>
  <c r="N68"/>
  <c r="N66"/>
  <c r="N64"/>
  <c r="N62"/>
  <c r="N60"/>
  <c r="N57"/>
  <c r="N53"/>
  <c r="N49"/>
  <c r="N45"/>
  <c r="N41"/>
  <c r="N37"/>
  <c r="N33"/>
  <c r="N29"/>
  <c r="N25"/>
  <c r="N21"/>
  <c r="N16"/>
  <c r="N14"/>
  <c r="N12"/>
  <c r="N58"/>
  <c r="N54"/>
  <c r="N50"/>
  <c r="N46"/>
  <c r="N42"/>
  <c r="N38"/>
  <c r="N34"/>
  <c r="N30"/>
  <c r="N26"/>
  <c r="N22"/>
  <c r="N18"/>
  <c r="N15"/>
  <c r="N85"/>
  <c r="N83"/>
  <c r="N81"/>
  <c r="N79"/>
  <c r="N77"/>
  <c r="N75"/>
  <c r="N73"/>
  <c r="N71"/>
  <c r="N69"/>
  <c r="N67"/>
  <c r="N65"/>
  <c r="N63"/>
  <c r="N61"/>
  <c r="N59"/>
  <c r="N55"/>
  <c r="N51"/>
  <c r="N47"/>
  <c r="N43"/>
  <c r="N39"/>
  <c r="N35"/>
  <c r="N31"/>
  <c r="N27"/>
  <c r="N23"/>
  <c r="N19"/>
  <c r="N17"/>
  <c r="N13"/>
  <c r="N56"/>
  <c r="N52"/>
  <c r="N48"/>
  <c r="N44"/>
  <c r="N40"/>
  <c r="N36"/>
  <c r="N32"/>
  <c r="N28"/>
  <c r="N24"/>
  <c r="N20"/>
  <c r="N11"/>
  <c r="O18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K4" s="1"/>
  <c r="R4" i="1"/>
  <c r="Q18" l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P3" s="1"/>
  <c r="T35"/>
  <c r="T51"/>
  <c r="T67"/>
  <c r="T83"/>
  <c r="Q47"/>
  <c r="Q63"/>
  <c r="Q79"/>
  <c r="T47"/>
  <c r="T63"/>
  <c r="T79"/>
  <c r="Q43"/>
  <c r="Q59"/>
  <c r="Q75"/>
  <c r="T43"/>
  <c r="T59"/>
  <c r="T75"/>
  <c r="Q39"/>
  <c r="Q55"/>
  <c r="Q71"/>
  <c r="T39"/>
  <c r="T55"/>
  <c r="T71"/>
  <c r="Q35"/>
  <c r="Q51"/>
  <c r="Q67"/>
  <c r="Q83"/>
  <c r="AS11" i="2"/>
  <c r="AT11" s="1"/>
  <c r="AT87" s="1"/>
  <c r="AO28"/>
  <c r="AP28" s="1"/>
  <c r="AO20"/>
  <c r="AP20" s="1"/>
  <c r="AO39"/>
  <c r="AP39" s="1"/>
  <c r="AO22"/>
  <c r="AP22" s="1"/>
  <c r="AO21"/>
  <c r="AP21" s="1"/>
  <c r="AO53"/>
  <c r="AP53" s="1"/>
  <c r="AO44"/>
  <c r="AP44" s="1"/>
  <c r="AO13"/>
  <c r="AP13" s="1"/>
  <c r="AO15"/>
  <c r="AP15" s="1"/>
  <c r="AO19"/>
  <c r="AP19" s="1"/>
  <c r="AO35"/>
  <c r="AP35" s="1"/>
  <c r="AO51"/>
  <c r="AP51" s="1"/>
  <c r="AO18"/>
  <c r="AP18" s="1"/>
  <c r="AO34"/>
  <c r="AP34" s="1"/>
  <c r="AO50"/>
  <c r="AP50" s="1"/>
  <c r="AO16"/>
  <c r="AP16" s="1"/>
  <c r="AO33"/>
  <c r="AP33" s="1"/>
  <c r="AO49"/>
  <c r="AP49" s="1"/>
  <c r="AO24"/>
  <c r="AP24" s="1"/>
  <c r="AO23"/>
  <c r="AP23" s="1"/>
  <c r="AO38"/>
  <c r="AP38" s="1"/>
  <c r="AO37"/>
  <c r="AP37" s="1"/>
  <c r="AO48"/>
  <c r="AP48" s="1"/>
  <c r="AO56"/>
  <c r="AP56" s="1"/>
  <c r="AO12"/>
  <c r="AP12" s="1"/>
  <c r="AO52"/>
  <c r="AP52" s="1"/>
  <c r="AO31"/>
  <c r="AP31" s="1"/>
  <c r="AO47"/>
  <c r="AP47" s="1"/>
  <c r="AO30"/>
  <c r="AP30" s="1"/>
  <c r="AO46"/>
  <c r="AP46" s="1"/>
  <c r="AO14"/>
  <c r="AP14" s="1"/>
  <c r="AO29"/>
  <c r="AP29" s="1"/>
  <c r="AO45"/>
  <c r="AP45" s="1"/>
  <c r="AO17"/>
  <c r="AP17" s="1"/>
  <c r="AO55"/>
  <c r="AP55" s="1"/>
  <c r="AO54"/>
  <c r="AP54" s="1"/>
  <c r="AO32"/>
  <c r="AP32" s="1"/>
  <c r="AO40"/>
  <c r="AP40" s="1"/>
  <c r="AO36"/>
  <c r="AP36" s="1"/>
  <c r="AO27"/>
  <c r="AP27" s="1"/>
  <c r="AO43"/>
  <c r="AP43" s="1"/>
  <c r="AO59"/>
  <c r="AP59" s="1"/>
  <c r="AO26"/>
  <c r="AP26" s="1"/>
  <c r="AO42"/>
  <c r="AP42" s="1"/>
  <c r="AO58"/>
  <c r="AP58" s="1"/>
  <c r="AO25"/>
  <c r="AP25" s="1"/>
  <c r="AO41"/>
  <c r="AP41" s="1"/>
  <c r="AO57"/>
  <c r="AP57" s="1"/>
  <c r="AO61"/>
  <c r="AP61" s="1"/>
  <c r="AC61"/>
  <c r="AP60"/>
  <c r="AP11"/>
  <c r="J51"/>
  <c r="T48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P4" s="1"/>
  <c r="L48"/>
  <c r="L49" s="1"/>
  <c r="L50" s="1"/>
  <c r="L51" s="1"/>
  <c r="L52" s="1"/>
  <c r="L53" s="1"/>
  <c r="L54" s="1"/>
  <c r="L55" s="1"/>
  <c r="L56" s="1"/>
  <c r="L57" s="1"/>
  <c r="L58" s="1"/>
  <c r="L59" s="1"/>
  <c r="L60" s="1"/>
  <c r="K3" s="1"/>
  <c r="N16" s="1"/>
  <c r="I17" i="3"/>
  <c r="I32"/>
  <c r="I48"/>
  <c r="I23"/>
  <c r="I39"/>
  <c r="I55"/>
  <c r="I65"/>
  <c r="Z65" s="1"/>
  <c r="I73"/>
  <c r="Z73" s="1"/>
  <c r="I81"/>
  <c r="Z81" s="1"/>
  <c r="I12"/>
  <c r="I22"/>
  <c r="I38"/>
  <c r="I58"/>
  <c r="I33"/>
  <c r="I49"/>
  <c r="I62"/>
  <c r="Z62" s="1"/>
  <c r="I70"/>
  <c r="Z70" s="1"/>
  <c r="I78"/>
  <c r="Z78" s="1"/>
  <c r="I86"/>
  <c r="Z86" s="1"/>
  <c r="I79"/>
  <c r="Z79" s="1"/>
  <c r="I11"/>
  <c r="I18"/>
  <c r="I34"/>
  <c r="I54"/>
  <c r="I29"/>
  <c r="I45"/>
  <c r="I60"/>
  <c r="Z60" s="1"/>
  <c r="I68"/>
  <c r="Z68" s="1"/>
  <c r="I76"/>
  <c r="Z76" s="1"/>
  <c r="I84"/>
  <c r="Z84" s="1"/>
  <c r="I82"/>
  <c r="Z82" s="1"/>
  <c r="S86"/>
  <c r="S84"/>
  <c r="S82"/>
  <c r="S80"/>
  <c r="S78"/>
  <c r="S76"/>
  <c r="S74"/>
  <c r="S72"/>
  <c r="S70"/>
  <c r="S68"/>
  <c r="S66"/>
  <c r="S64"/>
  <c r="S62"/>
  <c r="S60"/>
  <c r="S57"/>
  <c r="S53"/>
  <c r="S49"/>
  <c r="S45"/>
  <c r="S41"/>
  <c r="S37"/>
  <c r="S33"/>
  <c r="S29"/>
  <c r="S25"/>
  <c r="S21"/>
  <c r="S58"/>
  <c r="S54"/>
  <c r="S50"/>
  <c r="S46"/>
  <c r="S42"/>
  <c r="S38"/>
  <c r="S34"/>
  <c r="S30"/>
  <c r="S26"/>
  <c r="S22"/>
  <c r="S18"/>
  <c r="S17"/>
  <c r="S15"/>
  <c r="S13"/>
  <c r="S11"/>
  <c r="S85"/>
  <c r="S83"/>
  <c r="S81"/>
  <c r="S79"/>
  <c r="S77"/>
  <c r="S75"/>
  <c r="S73"/>
  <c r="S71"/>
  <c r="S69"/>
  <c r="S67"/>
  <c r="S65"/>
  <c r="S63"/>
  <c r="S61"/>
  <c r="S59"/>
  <c r="S55"/>
  <c r="S51"/>
  <c r="S47"/>
  <c r="S43"/>
  <c r="S39"/>
  <c r="S35"/>
  <c r="S31"/>
  <c r="S27"/>
  <c r="S23"/>
  <c r="S19"/>
  <c r="S56"/>
  <c r="S52"/>
  <c r="S48"/>
  <c r="S44"/>
  <c r="S40"/>
  <c r="S36"/>
  <c r="S32"/>
  <c r="S28"/>
  <c r="S24"/>
  <c r="S20"/>
  <c r="S16"/>
  <c r="S14"/>
  <c r="S12"/>
  <c r="U85"/>
  <c r="U83"/>
  <c r="U81"/>
  <c r="U79"/>
  <c r="U77"/>
  <c r="U75"/>
  <c r="U73"/>
  <c r="U71"/>
  <c r="U69"/>
  <c r="U67"/>
  <c r="U65"/>
  <c r="U63"/>
  <c r="U61"/>
  <c r="U59"/>
  <c r="U55"/>
  <c r="U51"/>
  <c r="U47"/>
  <c r="U43"/>
  <c r="U39"/>
  <c r="U35"/>
  <c r="U31"/>
  <c r="U27"/>
  <c r="U23"/>
  <c r="U19"/>
  <c r="U16"/>
  <c r="U14"/>
  <c r="U12"/>
  <c r="U56"/>
  <c r="U52"/>
  <c r="U48"/>
  <c r="U44"/>
  <c r="U40"/>
  <c r="U36"/>
  <c r="U32"/>
  <c r="U28"/>
  <c r="U24"/>
  <c r="U20"/>
  <c r="U13"/>
  <c r="U86"/>
  <c r="U84"/>
  <c r="U82"/>
  <c r="U80"/>
  <c r="U78"/>
  <c r="U76"/>
  <c r="U74"/>
  <c r="U72"/>
  <c r="U70"/>
  <c r="U68"/>
  <c r="U66"/>
  <c r="U64"/>
  <c r="U62"/>
  <c r="U60"/>
  <c r="U57"/>
  <c r="U53"/>
  <c r="U49"/>
  <c r="U45"/>
  <c r="U41"/>
  <c r="U37"/>
  <c r="U33"/>
  <c r="U29"/>
  <c r="U25"/>
  <c r="U21"/>
  <c r="U17"/>
  <c r="U15"/>
  <c r="U11"/>
  <c r="U58"/>
  <c r="U54"/>
  <c r="U50"/>
  <c r="U46"/>
  <c r="U42"/>
  <c r="U38"/>
  <c r="U34"/>
  <c r="U30"/>
  <c r="U26"/>
  <c r="U22"/>
  <c r="U18"/>
  <c r="P85"/>
  <c r="P83"/>
  <c r="P81"/>
  <c r="P79"/>
  <c r="P77"/>
  <c r="P75"/>
  <c r="P73"/>
  <c r="P71"/>
  <c r="P69"/>
  <c r="P67"/>
  <c r="P65"/>
  <c r="P63"/>
  <c r="P61"/>
  <c r="P59"/>
  <c r="P55"/>
  <c r="P51"/>
  <c r="P47"/>
  <c r="P43"/>
  <c r="P39"/>
  <c r="P35"/>
  <c r="P31"/>
  <c r="P27"/>
  <c r="P23"/>
  <c r="P19"/>
  <c r="P11"/>
  <c r="P56"/>
  <c r="P52"/>
  <c r="P48"/>
  <c r="P44"/>
  <c r="P40"/>
  <c r="P36"/>
  <c r="P32"/>
  <c r="P28"/>
  <c r="P24"/>
  <c r="P20"/>
  <c r="P16"/>
  <c r="P14"/>
  <c r="P12"/>
  <c r="P86"/>
  <c r="P84"/>
  <c r="P82"/>
  <c r="P80"/>
  <c r="P78"/>
  <c r="P76"/>
  <c r="P74"/>
  <c r="P72"/>
  <c r="P70"/>
  <c r="P68"/>
  <c r="P66"/>
  <c r="P64"/>
  <c r="P62"/>
  <c r="P60"/>
  <c r="P57"/>
  <c r="P53"/>
  <c r="P49"/>
  <c r="P45"/>
  <c r="P41"/>
  <c r="P37"/>
  <c r="P33"/>
  <c r="P29"/>
  <c r="P25"/>
  <c r="P21"/>
  <c r="P58"/>
  <c r="P54"/>
  <c r="P50"/>
  <c r="P46"/>
  <c r="P42"/>
  <c r="P38"/>
  <c r="P34"/>
  <c r="P30"/>
  <c r="P26"/>
  <c r="P22"/>
  <c r="P18"/>
  <c r="P17"/>
  <c r="P15"/>
  <c r="P13"/>
  <c r="T18" i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P4" s="1"/>
  <c r="AQ16" i="2" l="1"/>
  <c r="AR16" s="1"/>
  <c r="AO62"/>
  <c r="AP62" s="1"/>
  <c r="AC62"/>
  <c r="J52"/>
  <c r="U85"/>
  <c r="U77"/>
  <c r="U69"/>
  <c r="U61"/>
  <c r="U47"/>
  <c r="U31"/>
  <c r="U16"/>
  <c r="U52"/>
  <c r="U36"/>
  <c r="U20"/>
  <c r="U80"/>
  <c r="U72"/>
  <c r="U64"/>
  <c r="U53"/>
  <c r="U37"/>
  <c r="U21"/>
  <c r="U12"/>
  <c r="U54"/>
  <c r="U46"/>
  <c r="U79"/>
  <c r="U71"/>
  <c r="U63"/>
  <c r="U51"/>
  <c r="U35"/>
  <c r="U19"/>
  <c r="U56"/>
  <c r="U40"/>
  <c r="U24"/>
  <c r="U82"/>
  <c r="U74"/>
  <c r="U66"/>
  <c r="U57"/>
  <c r="U41"/>
  <c r="U25"/>
  <c r="U13"/>
  <c r="U42"/>
  <c r="U26"/>
  <c r="U58"/>
  <c r="U81"/>
  <c r="U73"/>
  <c r="U65"/>
  <c r="U55"/>
  <c r="U39"/>
  <c r="U23"/>
  <c r="U11"/>
  <c r="U44"/>
  <c r="U28"/>
  <c r="U84"/>
  <c r="U76"/>
  <c r="U68"/>
  <c r="U60"/>
  <c r="U45"/>
  <c r="U29"/>
  <c r="U15"/>
  <c r="U34"/>
  <c r="U22"/>
  <c r="U18"/>
  <c r="U83"/>
  <c r="U75"/>
  <c r="U67"/>
  <c r="U59"/>
  <c r="U43"/>
  <c r="U27"/>
  <c r="U14"/>
  <c r="U48"/>
  <c r="U32"/>
  <c r="U86"/>
  <c r="U78"/>
  <c r="U70"/>
  <c r="U62"/>
  <c r="U49"/>
  <c r="U33"/>
  <c r="U17"/>
  <c r="U50"/>
  <c r="U38"/>
  <c r="U30"/>
  <c r="O50"/>
  <c r="N41"/>
  <c r="N45"/>
  <c r="N42"/>
  <c r="N46"/>
  <c r="N39"/>
  <c r="N43"/>
  <c r="N47"/>
  <c r="N44"/>
  <c r="N40"/>
  <c r="N86"/>
  <c r="N84"/>
  <c r="N82"/>
  <c r="N80"/>
  <c r="N78"/>
  <c r="N76"/>
  <c r="N74"/>
  <c r="N72"/>
  <c r="N70"/>
  <c r="N68"/>
  <c r="N66"/>
  <c r="N64"/>
  <c r="N62"/>
  <c r="N60"/>
  <c r="N57"/>
  <c r="N53"/>
  <c r="N49"/>
  <c r="N37"/>
  <c r="N33"/>
  <c r="N29"/>
  <c r="N25"/>
  <c r="N21"/>
  <c r="N14"/>
  <c r="N58"/>
  <c r="N54"/>
  <c r="N50"/>
  <c r="N38"/>
  <c r="N34"/>
  <c r="N30"/>
  <c r="N26"/>
  <c r="N22"/>
  <c r="N18"/>
  <c r="N11"/>
  <c r="AQ11" s="1"/>
  <c r="N85"/>
  <c r="N83"/>
  <c r="N81"/>
  <c r="N79"/>
  <c r="N77"/>
  <c r="N75"/>
  <c r="N73"/>
  <c r="N71"/>
  <c r="N69"/>
  <c r="N67"/>
  <c r="N65"/>
  <c r="N63"/>
  <c r="N61"/>
  <c r="N59"/>
  <c r="N55"/>
  <c r="N51"/>
  <c r="N35"/>
  <c r="N31"/>
  <c r="N27"/>
  <c r="N23"/>
  <c r="N19"/>
  <c r="N17"/>
  <c r="N15"/>
  <c r="N13"/>
  <c r="N12"/>
  <c r="N48"/>
  <c r="N32"/>
  <c r="N52"/>
  <c r="N36"/>
  <c r="N20"/>
  <c r="N28"/>
  <c r="N56"/>
  <c r="N24"/>
  <c r="M17" i="1"/>
  <c r="M16"/>
  <c r="M15"/>
  <c r="M14"/>
  <c r="M13"/>
  <c r="H17"/>
  <c r="I2"/>
  <c r="U23" s="1"/>
  <c r="AK11" i="2" l="1"/>
  <c r="AL11" s="1"/>
  <c r="AQ12"/>
  <c r="AR12" s="1"/>
  <c r="AR61"/>
  <c r="AQ61"/>
  <c r="AQ85"/>
  <c r="AR85" s="1"/>
  <c r="AQ21"/>
  <c r="AR21" s="1"/>
  <c r="AQ68"/>
  <c r="AR68" s="1"/>
  <c r="AQ76"/>
  <c r="AR76" s="1"/>
  <c r="AQ42"/>
  <c r="AR42" s="1"/>
  <c r="AQ20"/>
  <c r="AR20" s="1"/>
  <c r="AQ48"/>
  <c r="AR48" s="1"/>
  <c r="AQ17"/>
  <c r="AR17" s="1"/>
  <c r="AQ31"/>
  <c r="AR31" s="1"/>
  <c r="AQ59"/>
  <c r="AR59" s="1"/>
  <c r="AQ67"/>
  <c r="AR67" s="1"/>
  <c r="AQ75"/>
  <c r="AR75" s="1"/>
  <c r="AQ83"/>
  <c r="AR83" s="1"/>
  <c r="AQ22"/>
  <c r="AR22" s="1"/>
  <c r="AQ38"/>
  <c r="AR38" s="1"/>
  <c r="AQ14"/>
  <c r="AR14" s="1"/>
  <c r="AQ33"/>
  <c r="AR33" s="1"/>
  <c r="AQ57"/>
  <c r="AR57" s="1"/>
  <c r="AQ66"/>
  <c r="AR66" s="1"/>
  <c r="AQ74"/>
  <c r="AR74" s="1"/>
  <c r="AQ82"/>
  <c r="AR82" s="1"/>
  <c r="AQ44"/>
  <c r="AR44" s="1"/>
  <c r="AQ46"/>
  <c r="AR46" s="1"/>
  <c r="AQ24"/>
  <c r="AR24" s="1"/>
  <c r="AQ19"/>
  <c r="AR19" s="1"/>
  <c r="AQ35"/>
  <c r="AR35" s="1"/>
  <c r="AQ77"/>
  <c r="AR77" s="1"/>
  <c r="AQ50"/>
  <c r="AR50" s="1"/>
  <c r="AQ60"/>
  <c r="AR60" s="1"/>
  <c r="AQ84"/>
  <c r="AR84" s="1"/>
  <c r="AQ28"/>
  <c r="AR28" s="1"/>
  <c r="AQ32"/>
  <c r="AR32" s="1"/>
  <c r="AQ15"/>
  <c r="AR15" s="1"/>
  <c r="AQ27"/>
  <c r="AR27" s="1"/>
  <c r="AQ55"/>
  <c r="AR55" s="1"/>
  <c r="AQ65"/>
  <c r="AR65" s="1"/>
  <c r="AQ73"/>
  <c r="AR73" s="1"/>
  <c r="AQ81"/>
  <c r="AR81" s="1"/>
  <c r="AQ18"/>
  <c r="AR18" s="1"/>
  <c r="AQ34"/>
  <c r="AR34" s="1"/>
  <c r="AQ58"/>
  <c r="AR58" s="1"/>
  <c r="AQ29"/>
  <c r="AR29" s="1"/>
  <c r="AQ53"/>
  <c r="AR53" s="1"/>
  <c r="AQ64"/>
  <c r="AR64" s="1"/>
  <c r="AQ72"/>
  <c r="AR72" s="1"/>
  <c r="AQ80"/>
  <c r="AR80" s="1"/>
  <c r="AQ40"/>
  <c r="AR40" s="1"/>
  <c r="AQ39"/>
  <c r="AR39" s="1"/>
  <c r="AQ41"/>
  <c r="AR41" s="1"/>
  <c r="AQ36"/>
  <c r="AR36" s="1"/>
  <c r="AQ69"/>
  <c r="AR69" s="1"/>
  <c r="AR26"/>
  <c r="AQ26"/>
  <c r="AQ37"/>
  <c r="AR37" s="1"/>
  <c r="AQ47"/>
  <c r="AR47" s="1"/>
  <c r="AQ56"/>
  <c r="AR56" s="1"/>
  <c r="AQ52"/>
  <c r="AR52" s="1"/>
  <c r="AQ13"/>
  <c r="AR13" s="1"/>
  <c r="AQ23"/>
  <c r="AR23" s="1"/>
  <c r="AQ51"/>
  <c r="AR51" s="1"/>
  <c r="AQ63"/>
  <c r="AR63" s="1"/>
  <c r="AQ71"/>
  <c r="AR71" s="1"/>
  <c r="AQ79"/>
  <c r="AR79" s="1"/>
  <c r="AQ30"/>
  <c r="AR30" s="1"/>
  <c r="AQ54"/>
  <c r="AR54" s="1"/>
  <c r="AQ25"/>
  <c r="AR25" s="1"/>
  <c r="AQ49"/>
  <c r="AR49" s="1"/>
  <c r="AQ62"/>
  <c r="AR62" s="1"/>
  <c r="AR70"/>
  <c r="AQ70"/>
  <c r="AQ78"/>
  <c r="AR78" s="1"/>
  <c r="AQ86"/>
  <c r="AR86" s="1"/>
  <c r="AQ43"/>
  <c r="AR43" s="1"/>
  <c r="AQ45"/>
  <c r="AR45" s="1"/>
  <c r="AC63"/>
  <c r="AO63"/>
  <c r="AP63" s="1"/>
  <c r="AR11"/>
  <c r="O51"/>
  <c r="J53"/>
  <c r="M4" i="1"/>
  <c r="U72"/>
  <c r="U56"/>
  <c r="U40"/>
  <c r="U24"/>
  <c r="U85"/>
  <c r="U69"/>
  <c r="U53"/>
  <c r="U37"/>
  <c r="U21"/>
  <c r="U82"/>
  <c r="U66"/>
  <c r="U50"/>
  <c r="U34"/>
  <c r="U18"/>
  <c r="U79"/>
  <c r="U63"/>
  <c r="U47"/>
  <c r="U31"/>
  <c r="U15"/>
  <c r="U76"/>
  <c r="U60"/>
  <c r="U44"/>
  <c r="U28"/>
  <c r="U12"/>
  <c r="U73"/>
  <c r="U57"/>
  <c r="U41"/>
  <c r="U25"/>
  <c r="U86"/>
  <c r="U70"/>
  <c r="U54"/>
  <c r="U38"/>
  <c r="U22"/>
  <c r="U83"/>
  <c r="U67"/>
  <c r="U51"/>
  <c r="U35"/>
  <c r="U19"/>
  <c r="U80"/>
  <c r="U64"/>
  <c r="U48"/>
  <c r="U32"/>
  <c r="U16"/>
  <c r="U77"/>
  <c r="U61"/>
  <c r="U45"/>
  <c r="U29"/>
  <c r="U13"/>
  <c r="U74"/>
  <c r="U58"/>
  <c r="U42"/>
  <c r="U26"/>
  <c r="U11"/>
  <c r="U71"/>
  <c r="U55"/>
  <c r="U39"/>
  <c r="Y12"/>
  <c r="AR11" s="1"/>
  <c r="AA12"/>
  <c r="AL11" s="1"/>
  <c r="S16"/>
  <c r="S32"/>
  <c r="S48"/>
  <c r="S64"/>
  <c r="S80"/>
  <c r="S42"/>
  <c r="S15"/>
  <c r="S31"/>
  <c r="S47"/>
  <c r="S63"/>
  <c r="S79"/>
  <c r="S22"/>
  <c r="S58"/>
  <c r="S17"/>
  <c r="S33"/>
  <c r="S49"/>
  <c r="S65"/>
  <c r="S81"/>
  <c r="S62"/>
  <c r="S24"/>
  <c r="S72"/>
  <c r="S66"/>
  <c r="S39"/>
  <c r="S71"/>
  <c r="S38"/>
  <c r="S25"/>
  <c r="S57"/>
  <c r="S26"/>
  <c r="S12"/>
  <c r="S28"/>
  <c r="S44"/>
  <c r="S60"/>
  <c r="S76"/>
  <c r="S34"/>
  <c r="S78"/>
  <c r="S27"/>
  <c r="S43"/>
  <c r="S59"/>
  <c r="S75"/>
  <c r="S14"/>
  <c r="S46"/>
  <c r="S13"/>
  <c r="S29"/>
  <c r="S45"/>
  <c r="S61"/>
  <c r="S77"/>
  <c r="S50"/>
  <c r="S20"/>
  <c r="S36"/>
  <c r="S52"/>
  <c r="S68"/>
  <c r="S84"/>
  <c r="S54"/>
  <c r="S19"/>
  <c r="S35"/>
  <c r="S51"/>
  <c r="S67"/>
  <c r="S83"/>
  <c r="S30"/>
  <c r="S70"/>
  <c r="S21"/>
  <c r="S37"/>
  <c r="S53"/>
  <c r="S69"/>
  <c r="S85"/>
  <c r="S74"/>
  <c r="S40"/>
  <c r="S56"/>
  <c r="S18"/>
  <c r="S23"/>
  <c r="S55"/>
  <c r="S11"/>
  <c r="S82"/>
  <c r="S41"/>
  <c r="S73"/>
  <c r="S86"/>
  <c r="U84"/>
  <c r="U68"/>
  <c r="U52"/>
  <c r="U36"/>
  <c r="U20"/>
  <c r="U81"/>
  <c r="U65"/>
  <c r="U49"/>
  <c r="U33"/>
  <c r="U17"/>
  <c r="U78"/>
  <c r="U62"/>
  <c r="U46"/>
  <c r="U30"/>
  <c r="U14"/>
  <c r="U75"/>
  <c r="U59"/>
  <c r="U43"/>
  <c r="U27"/>
  <c r="O43" l="1"/>
  <c r="O59"/>
  <c r="O75"/>
  <c r="L39"/>
  <c r="L55"/>
  <c r="L71"/>
  <c r="O39"/>
  <c r="O55"/>
  <c r="O71"/>
  <c r="L35"/>
  <c r="L51"/>
  <c r="L67"/>
  <c r="L83"/>
  <c r="O35"/>
  <c r="O51"/>
  <c r="O67"/>
  <c r="O83"/>
  <c r="L47"/>
  <c r="L63"/>
  <c r="L79"/>
  <c r="O47"/>
  <c r="O63"/>
  <c r="O79"/>
  <c r="L43"/>
  <c r="L59"/>
  <c r="L75"/>
  <c r="AQ87" i="2"/>
  <c r="AR87"/>
  <c r="AC64"/>
  <c r="AO64"/>
  <c r="AP64" s="1"/>
  <c r="O52"/>
  <c r="J54"/>
  <c r="AR87" i="1"/>
  <c r="AS11"/>
  <c r="AS87" s="1"/>
  <c r="AL87"/>
  <c r="AM11"/>
  <c r="O18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K4" s="1"/>
  <c r="L18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K3" s="1"/>
  <c r="J18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I4" s="1"/>
  <c r="G18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I3" s="1"/>
  <c r="I11" s="1"/>
  <c r="AN11" s="1"/>
  <c r="AO65" i="2" l="1"/>
  <c r="AP65" s="1"/>
  <c r="AC65"/>
  <c r="J55"/>
  <c r="O53"/>
  <c r="AM87" i="1"/>
  <c r="I13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43"/>
  <c r="I63"/>
  <c r="I79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19"/>
  <c r="I35"/>
  <c r="I51"/>
  <c r="I71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15"/>
  <c r="I23"/>
  <c r="I27"/>
  <c r="I31"/>
  <c r="I39"/>
  <c r="I47"/>
  <c r="I55"/>
  <c r="I59"/>
  <c r="I67"/>
  <c r="I75"/>
  <c r="I83"/>
  <c r="P12"/>
  <c r="P16"/>
  <c r="P20"/>
  <c r="P24"/>
  <c r="P28"/>
  <c r="P32"/>
  <c r="P36"/>
  <c r="P40"/>
  <c r="P44"/>
  <c r="P48"/>
  <c r="P52"/>
  <c r="P56"/>
  <c r="P60"/>
  <c r="P64"/>
  <c r="P68"/>
  <c r="P72"/>
  <c r="P76"/>
  <c r="P80"/>
  <c r="P84"/>
  <c r="P15"/>
  <c r="P19"/>
  <c r="P23"/>
  <c r="P27"/>
  <c r="P31"/>
  <c r="P35"/>
  <c r="P39"/>
  <c r="P43"/>
  <c r="P47"/>
  <c r="P51"/>
  <c r="P55"/>
  <c r="P59"/>
  <c r="P63"/>
  <c r="P67"/>
  <c r="P71"/>
  <c r="P75"/>
  <c r="P79"/>
  <c r="P83"/>
  <c r="P11"/>
  <c r="P14"/>
  <c r="P18"/>
  <c r="P22"/>
  <c r="P26"/>
  <c r="P30"/>
  <c r="P38"/>
  <c r="P42"/>
  <c r="P46"/>
  <c r="P50"/>
  <c r="P54"/>
  <c r="P58"/>
  <c r="P62"/>
  <c r="P66"/>
  <c r="P70"/>
  <c r="P78"/>
  <c r="P82"/>
  <c r="P86"/>
  <c r="P17"/>
  <c r="P25"/>
  <c r="P33"/>
  <c r="P41"/>
  <c r="P49"/>
  <c r="P57"/>
  <c r="P65"/>
  <c r="P73"/>
  <c r="P81"/>
  <c r="P34"/>
  <c r="P74"/>
  <c r="P13"/>
  <c r="P21"/>
  <c r="P29"/>
  <c r="P37"/>
  <c r="P45"/>
  <c r="P53"/>
  <c r="P61"/>
  <c r="P69"/>
  <c r="P77"/>
  <c r="P85"/>
  <c r="N15"/>
  <c r="N19"/>
  <c r="N23"/>
  <c r="N27"/>
  <c r="N31"/>
  <c r="N35"/>
  <c r="N39"/>
  <c r="N43"/>
  <c r="N47"/>
  <c r="N51"/>
  <c r="N55"/>
  <c r="N59"/>
  <c r="N63"/>
  <c r="N67"/>
  <c r="N71"/>
  <c r="N75"/>
  <c r="N79"/>
  <c r="N83"/>
  <c r="N11"/>
  <c r="AP11" s="1"/>
  <c r="N33"/>
  <c r="N45"/>
  <c r="N53"/>
  <c r="N61"/>
  <c r="N69"/>
  <c r="N77"/>
  <c r="N14"/>
  <c r="N18"/>
  <c r="N22"/>
  <c r="N26"/>
  <c r="N30"/>
  <c r="N34"/>
  <c r="N38"/>
  <c r="N42"/>
  <c r="N46"/>
  <c r="N50"/>
  <c r="N54"/>
  <c r="N58"/>
  <c r="N62"/>
  <c r="N66"/>
  <c r="N70"/>
  <c r="N74"/>
  <c r="N78"/>
  <c r="N82"/>
  <c r="N86"/>
  <c r="N13"/>
  <c r="N17"/>
  <c r="N21"/>
  <c r="N25"/>
  <c r="N37"/>
  <c r="N41"/>
  <c r="N49"/>
  <c r="N57"/>
  <c r="N65"/>
  <c r="N73"/>
  <c r="N81"/>
  <c r="N12"/>
  <c r="N16"/>
  <c r="N20"/>
  <c r="N24"/>
  <c r="N28"/>
  <c r="N32"/>
  <c r="N36"/>
  <c r="N40"/>
  <c r="N44"/>
  <c r="N48"/>
  <c r="N52"/>
  <c r="N56"/>
  <c r="N60"/>
  <c r="N64"/>
  <c r="N68"/>
  <c r="N72"/>
  <c r="N76"/>
  <c r="N80"/>
  <c r="N84"/>
  <c r="N29"/>
  <c r="N85"/>
  <c r="K15"/>
  <c r="K19"/>
  <c r="K23"/>
  <c r="K27"/>
  <c r="K31"/>
  <c r="K35"/>
  <c r="K39"/>
  <c r="K43"/>
  <c r="K47"/>
  <c r="K51"/>
  <c r="K55"/>
  <c r="K59"/>
  <c r="K63"/>
  <c r="K67"/>
  <c r="K71"/>
  <c r="K75"/>
  <c r="K79"/>
  <c r="K83"/>
  <c r="K62"/>
  <c r="K70"/>
  <c r="K78"/>
  <c r="K86"/>
  <c r="K21"/>
  <c r="K33"/>
  <c r="K41"/>
  <c r="K53"/>
  <c r="K69"/>
  <c r="K81"/>
  <c r="K14"/>
  <c r="K18"/>
  <c r="K22"/>
  <c r="K26"/>
  <c r="K30"/>
  <c r="K34"/>
  <c r="K38"/>
  <c r="K42"/>
  <c r="K46"/>
  <c r="K50"/>
  <c r="K54"/>
  <c r="K58"/>
  <c r="K66"/>
  <c r="K74"/>
  <c r="K82"/>
  <c r="K17"/>
  <c r="K29"/>
  <c r="K45"/>
  <c r="K57"/>
  <c r="K65"/>
  <c r="K77"/>
  <c r="K12"/>
  <c r="K16"/>
  <c r="K20"/>
  <c r="K24"/>
  <c r="K28"/>
  <c r="K32"/>
  <c r="K36"/>
  <c r="K40"/>
  <c r="K44"/>
  <c r="K48"/>
  <c r="K52"/>
  <c r="K56"/>
  <c r="K60"/>
  <c r="K64"/>
  <c r="K68"/>
  <c r="K72"/>
  <c r="K76"/>
  <c r="K80"/>
  <c r="K84"/>
  <c r="K13"/>
  <c r="K25"/>
  <c r="K37"/>
  <c r="K49"/>
  <c r="K61"/>
  <c r="K73"/>
  <c r="K85"/>
  <c r="K11"/>
  <c r="H15"/>
  <c r="H13"/>
  <c r="H14"/>
  <c r="H16"/>
  <c r="H12"/>
  <c r="AO66" i="2" l="1"/>
  <c r="AP66" s="1"/>
  <c r="AC66"/>
  <c r="AF11" i="1"/>
  <c r="AD11"/>
  <c r="AP29"/>
  <c r="AQ29" s="1"/>
  <c r="AP72"/>
  <c r="AQ72" s="1"/>
  <c r="AP56"/>
  <c r="AQ56" s="1"/>
  <c r="AP40"/>
  <c r="AQ40" s="1"/>
  <c r="AP24"/>
  <c r="AQ24" s="1"/>
  <c r="AP81"/>
  <c r="AQ81" s="1"/>
  <c r="AP49"/>
  <c r="AQ49" s="1"/>
  <c r="AP21"/>
  <c r="AQ21" s="1"/>
  <c r="AP82"/>
  <c r="AQ82" s="1"/>
  <c r="AP66"/>
  <c r="AQ66" s="1"/>
  <c r="AP50"/>
  <c r="AQ50" s="1"/>
  <c r="AP34"/>
  <c r="AQ34" s="1"/>
  <c r="AP18"/>
  <c r="AQ18" s="1"/>
  <c r="AP61"/>
  <c r="AQ61" s="1"/>
  <c r="AP71"/>
  <c r="AQ71" s="1"/>
  <c r="AP55"/>
  <c r="AQ55" s="1"/>
  <c r="AP39"/>
  <c r="AQ39" s="1"/>
  <c r="AP23"/>
  <c r="AQ23" s="1"/>
  <c r="AJ77"/>
  <c r="AH77"/>
  <c r="AJ45"/>
  <c r="AK45" s="1"/>
  <c r="AH45"/>
  <c r="AJ13"/>
  <c r="AH13"/>
  <c r="AJ73"/>
  <c r="AK73" s="1"/>
  <c r="AH73"/>
  <c r="AJ41"/>
  <c r="AH41"/>
  <c r="AJ86"/>
  <c r="AK86" s="1"/>
  <c r="AH86"/>
  <c r="AJ66"/>
  <c r="AH66"/>
  <c r="AJ50"/>
  <c r="AK50" s="1"/>
  <c r="AH50"/>
  <c r="AJ30"/>
  <c r="AH30"/>
  <c r="AJ14"/>
  <c r="AK14" s="1"/>
  <c r="AH14"/>
  <c r="AJ75"/>
  <c r="AH75"/>
  <c r="AJ59"/>
  <c r="AK59" s="1"/>
  <c r="AH59"/>
  <c r="AJ43"/>
  <c r="AH43"/>
  <c r="AJ27"/>
  <c r="AH27"/>
  <c r="AJ84"/>
  <c r="AH84"/>
  <c r="AJ68"/>
  <c r="AK68" s="1"/>
  <c r="AH68"/>
  <c r="AJ52"/>
  <c r="AH52"/>
  <c r="AJ36"/>
  <c r="AK36" s="1"/>
  <c r="AH36"/>
  <c r="AJ20"/>
  <c r="AH20"/>
  <c r="AP85"/>
  <c r="AQ85" s="1"/>
  <c r="AP76"/>
  <c r="AQ76" s="1"/>
  <c r="AP60"/>
  <c r="AQ60" s="1"/>
  <c r="AP44"/>
  <c r="AQ44" s="1"/>
  <c r="AP28"/>
  <c r="AQ28" s="1"/>
  <c r="AP12"/>
  <c r="AQ12" s="1"/>
  <c r="AP57"/>
  <c r="AQ57" s="1"/>
  <c r="AP25"/>
  <c r="AQ25" s="1"/>
  <c r="AP86"/>
  <c r="AQ86" s="1"/>
  <c r="AP70"/>
  <c r="AQ70" s="1"/>
  <c r="AP54"/>
  <c r="AQ54" s="1"/>
  <c r="AP38"/>
  <c r="AQ38" s="1"/>
  <c r="AP22"/>
  <c r="AQ22" s="1"/>
  <c r="AP69"/>
  <c r="AQ69" s="1"/>
  <c r="AP33"/>
  <c r="AQ33" s="1"/>
  <c r="AP75"/>
  <c r="AQ75" s="1"/>
  <c r="AP59"/>
  <c r="AQ59" s="1"/>
  <c r="AP43"/>
  <c r="AQ43" s="1"/>
  <c r="AP27"/>
  <c r="AQ27" s="1"/>
  <c r="AJ85"/>
  <c r="AH85"/>
  <c r="AJ53"/>
  <c r="AK53" s="1"/>
  <c r="AH53"/>
  <c r="AJ21"/>
  <c r="AH21"/>
  <c r="AJ81"/>
  <c r="AH81"/>
  <c r="AJ49"/>
  <c r="AH49"/>
  <c r="AJ17"/>
  <c r="AK17" s="1"/>
  <c r="AH17"/>
  <c r="AJ70"/>
  <c r="AH70"/>
  <c r="AJ54"/>
  <c r="AH54"/>
  <c r="AJ38"/>
  <c r="AH38"/>
  <c r="AJ18"/>
  <c r="AK18" s="1"/>
  <c r="AH18"/>
  <c r="AJ79"/>
  <c r="AH79"/>
  <c r="AJ63"/>
  <c r="AH63"/>
  <c r="AJ47"/>
  <c r="AH47"/>
  <c r="AJ31"/>
  <c r="AK31" s="1"/>
  <c r="AH31"/>
  <c r="AJ15"/>
  <c r="AH15"/>
  <c r="AJ72"/>
  <c r="AH72"/>
  <c r="AJ56"/>
  <c r="AH56"/>
  <c r="AJ40"/>
  <c r="AK40" s="1"/>
  <c r="AH40"/>
  <c r="AJ24"/>
  <c r="AH24"/>
  <c r="AP80"/>
  <c r="AQ80" s="1"/>
  <c r="AP64"/>
  <c r="AQ64" s="1"/>
  <c r="AP48"/>
  <c r="AQ48" s="1"/>
  <c r="AP32"/>
  <c r="AQ32" s="1"/>
  <c r="AP16"/>
  <c r="AQ16" s="1"/>
  <c r="AP65"/>
  <c r="AQ65" s="1"/>
  <c r="AP37"/>
  <c r="AQ37" s="1"/>
  <c r="AP13"/>
  <c r="AQ13" s="1"/>
  <c r="AP74"/>
  <c r="AQ74" s="1"/>
  <c r="AP58"/>
  <c r="AQ58" s="1"/>
  <c r="AP42"/>
  <c r="AQ42" s="1"/>
  <c r="AP26"/>
  <c r="AQ26" s="1"/>
  <c r="AP77"/>
  <c r="AQ77" s="1"/>
  <c r="AP45"/>
  <c r="AQ45" s="1"/>
  <c r="AP79"/>
  <c r="AQ79" s="1"/>
  <c r="AP63"/>
  <c r="AQ63" s="1"/>
  <c r="AP47"/>
  <c r="AQ47" s="1"/>
  <c r="AP31"/>
  <c r="AQ31" s="1"/>
  <c r="AP15"/>
  <c r="AQ15" s="1"/>
  <c r="AJ61"/>
  <c r="AK61" s="1"/>
  <c r="AH61"/>
  <c r="AJ29"/>
  <c r="AH29"/>
  <c r="AJ34"/>
  <c r="AK34" s="1"/>
  <c r="AH34"/>
  <c r="AJ57"/>
  <c r="AH57"/>
  <c r="AJ25"/>
  <c r="AK25" s="1"/>
  <c r="AH25"/>
  <c r="AJ78"/>
  <c r="AH78"/>
  <c r="AJ58"/>
  <c r="AK58" s="1"/>
  <c r="AH58"/>
  <c r="AJ42"/>
  <c r="AH42"/>
  <c r="AJ22"/>
  <c r="AK22" s="1"/>
  <c r="AH22"/>
  <c r="AJ83"/>
  <c r="AH83"/>
  <c r="AJ67"/>
  <c r="AK67" s="1"/>
  <c r="AH67"/>
  <c r="AJ51"/>
  <c r="AH51"/>
  <c r="AJ35"/>
  <c r="AK35" s="1"/>
  <c r="AH35"/>
  <c r="AJ19"/>
  <c r="AH19"/>
  <c r="AJ76"/>
  <c r="AK76" s="1"/>
  <c r="AH76"/>
  <c r="AJ60"/>
  <c r="AH60"/>
  <c r="AJ44"/>
  <c r="AK44" s="1"/>
  <c r="AH44"/>
  <c r="AJ28"/>
  <c r="AH28"/>
  <c r="AJ12"/>
  <c r="AK12" s="1"/>
  <c r="AH12"/>
  <c r="AP84"/>
  <c r="AQ84" s="1"/>
  <c r="AP68"/>
  <c r="AQ68" s="1"/>
  <c r="AP52"/>
  <c r="AQ52" s="1"/>
  <c r="AP36"/>
  <c r="AQ36" s="1"/>
  <c r="AP20"/>
  <c r="AQ20" s="1"/>
  <c r="AP73"/>
  <c r="AQ73" s="1"/>
  <c r="AP41"/>
  <c r="AQ41" s="1"/>
  <c r="AP17"/>
  <c r="AQ17" s="1"/>
  <c r="AP78"/>
  <c r="AQ78" s="1"/>
  <c r="AP62"/>
  <c r="AQ62" s="1"/>
  <c r="AP46"/>
  <c r="AQ46" s="1"/>
  <c r="AP30"/>
  <c r="AQ30" s="1"/>
  <c r="AP14"/>
  <c r="AQ14" s="1"/>
  <c r="AP53"/>
  <c r="AQ53" s="1"/>
  <c r="AQ83"/>
  <c r="AP83"/>
  <c r="AP67"/>
  <c r="AQ67" s="1"/>
  <c r="AP51"/>
  <c r="AQ51" s="1"/>
  <c r="AP35"/>
  <c r="AQ35" s="1"/>
  <c r="AP19"/>
  <c r="AQ19" s="1"/>
  <c r="AJ69"/>
  <c r="AH69"/>
  <c r="AJ37"/>
  <c r="AK37" s="1"/>
  <c r="AH37"/>
  <c r="AJ74"/>
  <c r="AH74"/>
  <c r="AJ65"/>
  <c r="AK65" s="1"/>
  <c r="AH65"/>
  <c r="AJ33"/>
  <c r="AH33"/>
  <c r="AJ82"/>
  <c r="AK82" s="1"/>
  <c r="AH82"/>
  <c r="AJ62"/>
  <c r="AH62"/>
  <c r="AJ46"/>
  <c r="AK46" s="1"/>
  <c r="AH46"/>
  <c r="AJ26"/>
  <c r="AH26"/>
  <c r="AJ11"/>
  <c r="AH11"/>
  <c r="AJ71"/>
  <c r="AH71"/>
  <c r="AJ55"/>
  <c r="AK55" s="1"/>
  <c r="AH55"/>
  <c r="AJ39"/>
  <c r="AH39"/>
  <c r="AJ23"/>
  <c r="AK23" s="1"/>
  <c r="AH23"/>
  <c r="AJ80"/>
  <c r="AH80"/>
  <c r="AJ64"/>
  <c r="AK64" s="1"/>
  <c r="AH64"/>
  <c r="AJ48"/>
  <c r="AH48"/>
  <c r="AJ32"/>
  <c r="AH32"/>
  <c r="AJ16"/>
  <c r="AH16"/>
  <c r="J56" i="2"/>
  <c r="O54"/>
  <c r="AQ11" i="1"/>
  <c r="AP87"/>
  <c r="AO11"/>
  <c r="AK29"/>
  <c r="AK57"/>
  <c r="AK78"/>
  <c r="AK42"/>
  <c r="AK83"/>
  <c r="AK51"/>
  <c r="AK19"/>
  <c r="AK60"/>
  <c r="AK28"/>
  <c r="AK69"/>
  <c r="AK74"/>
  <c r="AK33"/>
  <c r="AK62"/>
  <c r="AK26"/>
  <c r="AK71"/>
  <c r="AK39"/>
  <c r="AK80"/>
  <c r="AK48"/>
  <c r="AK32"/>
  <c r="AK16"/>
  <c r="AK77"/>
  <c r="AK13"/>
  <c r="AK41"/>
  <c r="AK66"/>
  <c r="AK30"/>
  <c r="AK75"/>
  <c r="AK43"/>
  <c r="AK27"/>
  <c r="AK84"/>
  <c r="AK52"/>
  <c r="AK20"/>
  <c r="AK85"/>
  <c r="AK21"/>
  <c r="AK81"/>
  <c r="AK49"/>
  <c r="AK70"/>
  <c r="AK54"/>
  <c r="AK38"/>
  <c r="AK79"/>
  <c r="AK63"/>
  <c r="AK47"/>
  <c r="AK15"/>
  <c r="AK72"/>
  <c r="AK56"/>
  <c r="AK24"/>
  <c r="F12"/>
  <c r="F13" s="1"/>
  <c r="F14" s="1"/>
  <c r="F15" s="1"/>
  <c r="F16" s="1"/>
  <c r="F17" s="1"/>
  <c r="AN17" s="1"/>
  <c r="AO17" s="1"/>
  <c r="AC67" i="2" l="1"/>
  <c r="AO67"/>
  <c r="AP67" s="1"/>
  <c r="AQ87" i="1"/>
  <c r="AF12"/>
  <c r="AF15"/>
  <c r="AF17"/>
  <c r="AG17" s="1"/>
  <c r="AF16"/>
  <c r="BC11"/>
  <c r="BA11"/>
  <c r="AD12"/>
  <c r="AD15"/>
  <c r="AN12"/>
  <c r="AO12" s="1"/>
  <c r="AD17"/>
  <c r="AD16"/>
  <c r="AF14"/>
  <c r="AF13"/>
  <c r="AN13"/>
  <c r="AO13" s="1"/>
  <c r="AN15"/>
  <c r="AO15" s="1"/>
  <c r="AN16"/>
  <c r="AO16" s="1"/>
  <c r="AD14"/>
  <c r="AN14"/>
  <c r="AO14" s="1"/>
  <c r="AD13"/>
  <c r="BK40"/>
  <c r="BL40" s="1"/>
  <c r="BG40"/>
  <c r="BH40" s="1"/>
  <c r="BE40"/>
  <c r="BF40" s="1"/>
  <c r="BK63"/>
  <c r="BL63" s="1"/>
  <c r="BG63"/>
  <c r="BH63" s="1"/>
  <c r="BE63"/>
  <c r="BF63" s="1"/>
  <c r="BK18"/>
  <c r="BL18" s="1"/>
  <c r="BG18"/>
  <c r="BH18" s="1"/>
  <c r="BE18"/>
  <c r="BF18" s="1"/>
  <c r="BK53"/>
  <c r="BL53" s="1"/>
  <c r="BE53"/>
  <c r="BF53" s="1"/>
  <c r="BG53"/>
  <c r="BH53" s="1"/>
  <c r="BK52"/>
  <c r="BL52" s="1"/>
  <c r="BG52"/>
  <c r="BH52" s="1"/>
  <c r="BE52"/>
  <c r="BF52" s="1"/>
  <c r="BK24"/>
  <c r="BL24" s="1"/>
  <c r="BG24"/>
  <c r="BH24" s="1"/>
  <c r="BE24"/>
  <c r="BF24" s="1"/>
  <c r="BK15"/>
  <c r="BL15" s="1"/>
  <c r="BG15"/>
  <c r="BH15" s="1"/>
  <c r="BE15"/>
  <c r="BF15" s="1"/>
  <c r="BK79"/>
  <c r="BL79" s="1"/>
  <c r="BG79"/>
  <c r="BH79" s="1"/>
  <c r="BE79"/>
  <c r="BF79" s="1"/>
  <c r="BK21"/>
  <c r="BL21" s="1"/>
  <c r="BE21"/>
  <c r="BF21" s="1"/>
  <c r="BG21"/>
  <c r="BH21" s="1"/>
  <c r="BK36"/>
  <c r="BL36" s="1"/>
  <c r="BG36"/>
  <c r="BH36" s="1"/>
  <c r="BE36"/>
  <c r="BF36" s="1"/>
  <c r="BK59"/>
  <c r="BL59" s="1"/>
  <c r="BG59"/>
  <c r="BH59" s="1"/>
  <c r="BE59"/>
  <c r="BF59" s="1"/>
  <c r="BK50"/>
  <c r="BL50" s="1"/>
  <c r="BG50"/>
  <c r="BH50" s="1"/>
  <c r="BE50"/>
  <c r="BF50" s="1"/>
  <c r="BK73"/>
  <c r="BL73" s="1"/>
  <c r="BE73"/>
  <c r="BF73" s="1"/>
  <c r="BG73"/>
  <c r="BH73" s="1"/>
  <c r="BK48"/>
  <c r="BL48" s="1"/>
  <c r="BG48"/>
  <c r="BH48" s="1"/>
  <c r="BE48"/>
  <c r="BF48" s="1"/>
  <c r="BK39"/>
  <c r="BL39" s="1"/>
  <c r="BG39"/>
  <c r="BH39" s="1"/>
  <c r="BE39"/>
  <c r="BF39" s="1"/>
  <c r="BK71"/>
  <c r="BL71" s="1"/>
  <c r="BG71"/>
  <c r="BH71" s="1"/>
  <c r="BE71"/>
  <c r="BF71" s="1"/>
  <c r="BK62"/>
  <c r="BL62" s="1"/>
  <c r="BG62"/>
  <c r="BH62" s="1"/>
  <c r="BE62"/>
  <c r="BF62" s="1"/>
  <c r="BK33"/>
  <c r="BL33" s="1"/>
  <c r="BE33"/>
  <c r="BF33" s="1"/>
  <c r="BG33"/>
  <c r="BH33" s="1"/>
  <c r="BK74"/>
  <c r="BL74" s="1"/>
  <c r="BG74"/>
  <c r="BH74" s="1"/>
  <c r="BE74"/>
  <c r="BF74" s="1"/>
  <c r="BK69"/>
  <c r="BL69" s="1"/>
  <c r="BE69"/>
  <c r="BF69" s="1"/>
  <c r="BG69"/>
  <c r="BH69" s="1"/>
  <c r="BK28"/>
  <c r="BL28" s="1"/>
  <c r="BG28"/>
  <c r="BH28" s="1"/>
  <c r="BE28"/>
  <c r="BF28" s="1"/>
  <c r="BK60"/>
  <c r="BL60" s="1"/>
  <c r="BG60"/>
  <c r="BH60" s="1"/>
  <c r="BE60"/>
  <c r="BF60" s="1"/>
  <c r="BK19"/>
  <c r="BL19" s="1"/>
  <c r="BG19"/>
  <c r="BH19" s="1"/>
  <c r="BE19"/>
  <c r="BF19" s="1"/>
  <c r="BK51"/>
  <c r="BL51" s="1"/>
  <c r="BG51"/>
  <c r="BH51" s="1"/>
  <c r="BE51"/>
  <c r="BF51" s="1"/>
  <c r="BK83"/>
  <c r="BL83" s="1"/>
  <c r="BG83"/>
  <c r="BH83" s="1"/>
  <c r="BE83"/>
  <c r="BF83" s="1"/>
  <c r="BK42"/>
  <c r="BL42" s="1"/>
  <c r="BG42"/>
  <c r="BH42" s="1"/>
  <c r="BE42"/>
  <c r="BF42" s="1"/>
  <c r="BK78"/>
  <c r="BL78" s="1"/>
  <c r="BG78"/>
  <c r="BH78" s="1"/>
  <c r="BE78"/>
  <c r="BF78" s="1"/>
  <c r="BK57"/>
  <c r="BL57" s="1"/>
  <c r="BE57"/>
  <c r="BF57" s="1"/>
  <c r="BG57"/>
  <c r="BH57" s="1"/>
  <c r="BK29"/>
  <c r="BL29" s="1"/>
  <c r="BE29"/>
  <c r="BF29" s="1"/>
  <c r="BG29"/>
  <c r="BH29" s="1"/>
  <c r="BK31"/>
  <c r="BL31" s="1"/>
  <c r="BG31"/>
  <c r="BH31" s="1"/>
  <c r="BE31"/>
  <c r="BF31" s="1"/>
  <c r="BK54"/>
  <c r="BL54" s="1"/>
  <c r="BG54"/>
  <c r="BH54" s="1"/>
  <c r="BE54"/>
  <c r="BF54" s="1"/>
  <c r="BK81"/>
  <c r="BL81" s="1"/>
  <c r="BE81"/>
  <c r="BF81" s="1"/>
  <c r="BG81"/>
  <c r="BH81" s="1"/>
  <c r="BK20"/>
  <c r="BL20" s="1"/>
  <c r="BG20"/>
  <c r="BH20" s="1"/>
  <c r="BE20"/>
  <c r="BF20" s="1"/>
  <c r="BK43"/>
  <c r="BL43" s="1"/>
  <c r="BG43"/>
  <c r="BH43" s="1"/>
  <c r="BE43"/>
  <c r="BF43" s="1"/>
  <c r="BK56"/>
  <c r="BL56" s="1"/>
  <c r="BG56"/>
  <c r="BH56" s="1"/>
  <c r="BE56"/>
  <c r="BF56" s="1"/>
  <c r="BK47"/>
  <c r="BL47" s="1"/>
  <c r="BG47"/>
  <c r="BH47" s="1"/>
  <c r="BE47"/>
  <c r="BF47" s="1"/>
  <c r="BK38"/>
  <c r="BL38" s="1"/>
  <c r="BG38"/>
  <c r="BH38" s="1"/>
  <c r="BE38"/>
  <c r="BF38" s="1"/>
  <c r="BK70"/>
  <c r="BL70" s="1"/>
  <c r="BG70"/>
  <c r="BH70" s="1"/>
  <c r="BE70"/>
  <c r="BF70" s="1"/>
  <c r="BK49"/>
  <c r="BL49" s="1"/>
  <c r="BE49"/>
  <c r="BF49" s="1"/>
  <c r="BG49"/>
  <c r="BH49" s="1"/>
  <c r="BK85"/>
  <c r="BL85" s="1"/>
  <c r="BE85"/>
  <c r="BF85" s="1"/>
  <c r="BG85"/>
  <c r="BH85" s="1"/>
  <c r="BK68"/>
  <c r="BL68" s="1"/>
  <c r="BG68"/>
  <c r="BH68" s="1"/>
  <c r="BE68"/>
  <c r="BF68" s="1"/>
  <c r="BK27"/>
  <c r="BL27" s="1"/>
  <c r="BG27"/>
  <c r="BH27" s="1"/>
  <c r="BE27"/>
  <c r="BF27" s="1"/>
  <c r="BK14"/>
  <c r="BL14" s="1"/>
  <c r="BG14"/>
  <c r="BH14" s="1"/>
  <c r="BE14"/>
  <c r="BF14" s="1"/>
  <c r="BK86"/>
  <c r="BL86" s="1"/>
  <c r="BG86"/>
  <c r="BH86" s="1"/>
  <c r="BE86"/>
  <c r="BF86" s="1"/>
  <c r="BK45"/>
  <c r="BL45" s="1"/>
  <c r="BE45"/>
  <c r="BF45" s="1"/>
  <c r="BG45"/>
  <c r="BH45" s="1"/>
  <c r="BK16"/>
  <c r="BL16" s="1"/>
  <c r="BG16"/>
  <c r="BH16" s="1"/>
  <c r="BE16"/>
  <c r="BF16" s="1"/>
  <c r="BK80"/>
  <c r="BL80" s="1"/>
  <c r="BG80"/>
  <c r="BH80" s="1"/>
  <c r="BE80"/>
  <c r="BF80" s="1"/>
  <c r="BK26"/>
  <c r="BL26" s="1"/>
  <c r="BG26"/>
  <c r="BH26" s="1"/>
  <c r="BE26"/>
  <c r="BF26" s="1"/>
  <c r="BK72"/>
  <c r="BL72" s="1"/>
  <c r="BG72"/>
  <c r="BH72" s="1"/>
  <c r="BE72"/>
  <c r="BF72" s="1"/>
  <c r="BK17"/>
  <c r="BL17" s="1"/>
  <c r="BE17"/>
  <c r="BF17" s="1"/>
  <c r="BG17"/>
  <c r="BH17" s="1"/>
  <c r="BK84"/>
  <c r="BL84" s="1"/>
  <c r="BG84"/>
  <c r="BH84" s="1"/>
  <c r="BE84"/>
  <c r="BF84" s="1"/>
  <c r="BK75"/>
  <c r="BL75" s="1"/>
  <c r="BG75"/>
  <c r="BH75" s="1"/>
  <c r="BE75"/>
  <c r="BF75" s="1"/>
  <c r="BK30"/>
  <c r="BL30" s="1"/>
  <c r="BG30"/>
  <c r="BH30" s="1"/>
  <c r="BE30"/>
  <c r="BF30" s="1"/>
  <c r="BK66"/>
  <c r="BL66" s="1"/>
  <c r="BG66"/>
  <c r="BH66" s="1"/>
  <c r="BE66"/>
  <c r="BF66" s="1"/>
  <c r="BK41"/>
  <c r="BL41" s="1"/>
  <c r="BE41"/>
  <c r="BF41" s="1"/>
  <c r="BG41"/>
  <c r="BH41" s="1"/>
  <c r="BK13"/>
  <c r="BL13" s="1"/>
  <c r="BE13"/>
  <c r="BF13" s="1"/>
  <c r="BG13"/>
  <c r="BH13" s="1"/>
  <c r="BK77"/>
  <c r="BL77" s="1"/>
  <c r="BE77"/>
  <c r="BF77" s="1"/>
  <c r="BG77"/>
  <c r="BH77" s="1"/>
  <c r="BK32"/>
  <c r="BL32" s="1"/>
  <c r="BG32"/>
  <c r="BH32" s="1"/>
  <c r="BE32"/>
  <c r="BF32" s="1"/>
  <c r="BK64"/>
  <c r="BL64" s="1"/>
  <c r="BG64"/>
  <c r="BH64" s="1"/>
  <c r="BE64"/>
  <c r="BF64" s="1"/>
  <c r="BK35"/>
  <c r="BL35" s="1"/>
  <c r="BG35"/>
  <c r="BH35" s="1"/>
  <c r="BE35"/>
  <c r="BF35" s="1"/>
  <c r="BK67"/>
  <c r="BL67" s="1"/>
  <c r="BG67"/>
  <c r="BH67" s="1"/>
  <c r="BE67"/>
  <c r="BF67" s="1"/>
  <c r="BK22"/>
  <c r="BL22" s="1"/>
  <c r="BG22"/>
  <c r="BH22" s="1"/>
  <c r="BE22"/>
  <c r="BF22" s="1"/>
  <c r="BK58"/>
  <c r="BL58" s="1"/>
  <c r="BG58"/>
  <c r="BH58" s="1"/>
  <c r="BE58"/>
  <c r="BF58" s="1"/>
  <c r="BK25"/>
  <c r="BL25" s="1"/>
  <c r="BE25"/>
  <c r="BF25" s="1"/>
  <c r="BG25"/>
  <c r="BH25" s="1"/>
  <c r="BK34"/>
  <c r="BL34" s="1"/>
  <c r="BG34"/>
  <c r="BH34" s="1"/>
  <c r="BE34"/>
  <c r="BF34" s="1"/>
  <c r="BK61"/>
  <c r="BL61" s="1"/>
  <c r="BE61"/>
  <c r="BF61" s="1"/>
  <c r="BG61"/>
  <c r="BH61" s="1"/>
  <c r="BK23"/>
  <c r="BL23" s="1"/>
  <c r="BG23"/>
  <c r="BH23" s="1"/>
  <c r="BE23"/>
  <c r="BF23" s="1"/>
  <c r="BK55"/>
  <c r="BL55" s="1"/>
  <c r="BG55"/>
  <c r="BH55" s="1"/>
  <c r="BE55"/>
  <c r="BF55" s="1"/>
  <c r="BK46"/>
  <c r="BL46" s="1"/>
  <c r="BG46"/>
  <c r="BH46" s="1"/>
  <c r="BE46"/>
  <c r="BF46" s="1"/>
  <c r="BK82"/>
  <c r="BL82" s="1"/>
  <c r="BG82"/>
  <c r="BH82" s="1"/>
  <c r="BE82"/>
  <c r="BF82" s="1"/>
  <c r="BK65"/>
  <c r="BL65" s="1"/>
  <c r="BE65"/>
  <c r="BF65" s="1"/>
  <c r="BG65"/>
  <c r="BH65" s="1"/>
  <c r="BK37"/>
  <c r="BL37" s="1"/>
  <c r="BE37"/>
  <c r="BF37" s="1"/>
  <c r="BG37"/>
  <c r="BH37" s="1"/>
  <c r="BK12"/>
  <c r="BL12" s="1"/>
  <c r="BG12"/>
  <c r="BH12" s="1"/>
  <c r="BE12"/>
  <c r="BF12" s="1"/>
  <c r="BK44"/>
  <c r="BL44" s="1"/>
  <c r="BG44"/>
  <c r="BH44" s="1"/>
  <c r="BE44"/>
  <c r="BF44" s="1"/>
  <c r="BK76"/>
  <c r="BL76" s="1"/>
  <c r="BG76"/>
  <c r="BH76" s="1"/>
  <c r="BE76"/>
  <c r="BF76" s="1"/>
  <c r="J57" i="2"/>
  <c r="O55"/>
  <c r="AK11" i="1"/>
  <c r="AJ87"/>
  <c r="BI12"/>
  <c r="BJ12" s="1"/>
  <c r="AG12"/>
  <c r="BI14"/>
  <c r="BJ14" s="1"/>
  <c r="AG14"/>
  <c r="BI13"/>
  <c r="BJ13" s="1"/>
  <c r="AG13"/>
  <c r="BI17"/>
  <c r="BJ17" s="1"/>
  <c r="BI11"/>
  <c r="AG11"/>
  <c r="AI40"/>
  <c r="AI72"/>
  <c r="AI31"/>
  <c r="AI63"/>
  <c r="AI18"/>
  <c r="AI54"/>
  <c r="AI17"/>
  <c r="AI81"/>
  <c r="AI53"/>
  <c r="AE11"/>
  <c r="AI20"/>
  <c r="AI52"/>
  <c r="AI84"/>
  <c r="AI43"/>
  <c r="AI75"/>
  <c r="AI30"/>
  <c r="AI66"/>
  <c r="AI41"/>
  <c r="AI13"/>
  <c r="AI77"/>
  <c r="AI32"/>
  <c r="AI64"/>
  <c r="AI23"/>
  <c r="AI55"/>
  <c r="AI11"/>
  <c r="AH87"/>
  <c r="AI46"/>
  <c r="AI82"/>
  <c r="AI65"/>
  <c r="AI37"/>
  <c r="AI12"/>
  <c r="AI44"/>
  <c r="AI76"/>
  <c r="AI35"/>
  <c r="AI67"/>
  <c r="AI22"/>
  <c r="AI58"/>
  <c r="AI25"/>
  <c r="AI34"/>
  <c r="AI61"/>
  <c r="BI16"/>
  <c r="BJ16" s="1"/>
  <c r="AG16"/>
  <c r="BI15"/>
  <c r="BJ15" s="1"/>
  <c r="AG15"/>
  <c r="AI24"/>
  <c r="AI56"/>
  <c r="AI15"/>
  <c r="AI47"/>
  <c r="AI79"/>
  <c r="AI38"/>
  <c r="AI70"/>
  <c r="AI49"/>
  <c r="AI21"/>
  <c r="AI85"/>
  <c r="AI36"/>
  <c r="AI68"/>
  <c r="AI27"/>
  <c r="AI59"/>
  <c r="AI14"/>
  <c r="AI50"/>
  <c r="AI86"/>
  <c r="AI73"/>
  <c r="AI45"/>
  <c r="AI16"/>
  <c r="AI48"/>
  <c r="AI80"/>
  <c r="AI39"/>
  <c r="AI71"/>
  <c r="AI26"/>
  <c r="AI62"/>
  <c r="AI33"/>
  <c r="AI74"/>
  <c r="AI69"/>
  <c r="AI28"/>
  <c r="AI60"/>
  <c r="AI19"/>
  <c r="AI51"/>
  <c r="AI83"/>
  <c r="AI42"/>
  <c r="AI78"/>
  <c r="AI57"/>
  <c r="AI29"/>
  <c r="F18"/>
  <c r="AC68" i="2" l="1"/>
  <c r="AO68"/>
  <c r="AP68" s="1"/>
  <c r="AD18" i="1"/>
  <c r="AF18"/>
  <c r="AN18"/>
  <c r="AO18" s="1"/>
  <c r="BC15"/>
  <c r="BD15" s="1"/>
  <c r="BA15"/>
  <c r="BB15" s="1"/>
  <c r="AE15"/>
  <c r="AX15" s="1"/>
  <c r="BC14"/>
  <c r="BD14" s="1"/>
  <c r="BA14"/>
  <c r="BB14" s="1"/>
  <c r="AE14"/>
  <c r="AX14" s="1"/>
  <c r="BC17"/>
  <c r="BD17" s="1"/>
  <c r="BA17"/>
  <c r="BB17" s="1"/>
  <c r="AE17"/>
  <c r="AX17" s="1"/>
  <c r="BC13"/>
  <c r="BD13" s="1"/>
  <c r="BA13"/>
  <c r="BB13" s="1"/>
  <c r="AE13"/>
  <c r="AX13" s="1"/>
  <c r="BC16"/>
  <c r="BD16" s="1"/>
  <c r="BA16"/>
  <c r="BB16" s="1"/>
  <c r="AE16"/>
  <c r="AX16" s="1"/>
  <c r="BC12"/>
  <c r="BD12" s="1"/>
  <c r="BA12"/>
  <c r="BB12" s="1"/>
  <c r="AE12"/>
  <c r="AX12" s="1"/>
  <c r="BG11"/>
  <c r="AX11"/>
  <c r="BE11"/>
  <c r="O56" i="2"/>
  <c r="J58"/>
  <c r="BB11" i="1"/>
  <c r="BJ11"/>
  <c r="AI87"/>
  <c r="BD11"/>
  <c r="AK87"/>
  <c r="BK11"/>
  <c r="F19"/>
  <c r="BO15" l="1"/>
  <c r="BO12"/>
  <c r="BO14"/>
  <c r="BO16"/>
  <c r="BO13"/>
  <c r="BO17"/>
  <c r="AO69" i="2"/>
  <c r="AP69" s="1"/>
  <c r="AC69"/>
  <c r="BC18" i="1"/>
  <c r="BD18" s="1"/>
  <c r="BA18"/>
  <c r="BB18" s="1"/>
  <c r="AE18"/>
  <c r="BI18"/>
  <c r="BJ18" s="1"/>
  <c r="AG18"/>
  <c r="AN19"/>
  <c r="AO19" s="1"/>
  <c r="AD19"/>
  <c r="AF19"/>
  <c r="BH11"/>
  <c r="BG87"/>
  <c r="BE87"/>
  <c r="BF11"/>
  <c r="BF87" s="1"/>
  <c r="O57" i="2"/>
  <c r="J59"/>
  <c r="BL11" i="1"/>
  <c r="BL87" s="1"/>
  <c r="BK87"/>
  <c r="F20"/>
  <c r="BO11" l="1"/>
  <c r="AX18"/>
  <c r="BO18"/>
  <c r="AO70" i="2"/>
  <c r="AP70" s="1"/>
  <c r="AC70"/>
  <c r="AN20" i="1"/>
  <c r="AO20" s="1"/>
  <c r="AD20"/>
  <c r="AF20"/>
  <c r="BC19"/>
  <c r="BD19" s="1"/>
  <c r="BA19"/>
  <c r="BB19" s="1"/>
  <c r="AE19"/>
  <c r="BI19"/>
  <c r="BJ19" s="1"/>
  <c r="AG19"/>
  <c r="BH87"/>
  <c r="J60" i="2"/>
  <c r="O58"/>
  <c r="F21" i="1"/>
  <c r="BO19" l="1"/>
  <c r="AC71" i="2"/>
  <c r="AO71"/>
  <c r="AP71" s="1"/>
  <c r="BC20" i="1"/>
  <c r="BD20" s="1"/>
  <c r="BA20"/>
  <c r="BB20" s="1"/>
  <c r="AE20"/>
  <c r="AD21"/>
  <c r="AN21"/>
  <c r="AO21" s="1"/>
  <c r="AF21"/>
  <c r="BI20"/>
  <c r="BJ20" s="1"/>
  <c r="AG20"/>
  <c r="AX19"/>
  <c r="J61" i="2"/>
  <c r="O59"/>
  <c r="F22" i="1"/>
  <c r="AX20" l="1"/>
  <c r="BO20"/>
  <c r="AC72" i="2"/>
  <c r="AO72"/>
  <c r="AP72" s="1"/>
  <c r="AD22" i="1"/>
  <c r="AN22"/>
  <c r="AO22" s="1"/>
  <c r="AF22"/>
  <c r="AG21"/>
  <c r="BI21"/>
  <c r="BJ21" s="1"/>
  <c r="BC21"/>
  <c r="BD21" s="1"/>
  <c r="BA21"/>
  <c r="BB21" s="1"/>
  <c r="AE21"/>
  <c r="O60" i="2"/>
  <c r="J62"/>
  <c r="F23" i="1"/>
  <c r="BO21" l="1"/>
  <c r="AO73" i="2"/>
  <c r="AP73" s="1"/>
  <c r="AC73"/>
  <c r="BC22" i="1"/>
  <c r="BD22" s="1"/>
  <c r="BA22"/>
  <c r="BB22" s="1"/>
  <c r="AE22"/>
  <c r="AD23"/>
  <c r="AN23"/>
  <c r="AO23" s="1"/>
  <c r="AF23"/>
  <c r="BI22"/>
  <c r="BJ22" s="1"/>
  <c r="AG22"/>
  <c r="AX21"/>
  <c r="O61" i="2"/>
  <c r="J63"/>
  <c r="F24" i="1"/>
  <c r="BO22" l="1"/>
  <c r="AO74" i="2"/>
  <c r="AP74" s="1"/>
  <c r="AC74"/>
  <c r="AX22" i="1"/>
  <c r="BI23"/>
  <c r="BJ23" s="1"/>
  <c r="AG23"/>
  <c r="AD24"/>
  <c r="AF24"/>
  <c r="AN24"/>
  <c r="AO24" s="1"/>
  <c r="BC23"/>
  <c r="BD23" s="1"/>
  <c r="BA23"/>
  <c r="BB23" s="1"/>
  <c r="AE23"/>
  <c r="J64" i="2"/>
  <c r="F25" i="1"/>
  <c r="BO23" l="1"/>
  <c r="AC75" i="2"/>
  <c r="AO75"/>
  <c r="AP75" s="1"/>
  <c r="AX23" i="1"/>
  <c r="AD25"/>
  <c r="AN25"/>
  <c r="AO25" s="1"/>
  <c r="AF25"/>
  <c r="BC24"/>
  <c r="BD24" s="1"/>
  <c r="BA24"/>
  <c r="BB24" s="1"/>
  <c r="AE24"/>
  <c r="AG24"/>
  <c r="BI24"/>
  <c r="BJ24" s="1"/>
  <c r="J65" i="2"/>
  <c r="F26" i="1"/>
  <c r="BO24" l="1"/>
  <c r="AC76" i="2"/>
  <c r="AO76"/>
  <c r="AP76" s="1"/>
  <c r="BC25" i="1"/>
  <c r="BD25" s="1"/>
  <c r="BA25"/>
  <c r="BB25" s="1"/>
  <c r="AE25"/>
  <c r="AD26"/>
  <c r="AN26"/>
  <c r="AO26" s="1"/>
  <c r="AF26"/>
  <c r="BI25"/>
  <c r="BJ25" s="1"/>
  <c r="AG25"/>
  <c r="AX24"/>
  <c r="J66" i="2"/>
  <c r="F27" i="1"/>
  <c r="BO25" l="1"/>
  <c r="AO77" i="2"/>
  <c r="AP77" s="1"/>
  <c r="AC77"/>
  <c r="AX25" i="1"/>
  <c r="AN27"/>
  <c r="AO27" s="1"/>
  <c r="AD27"/>
  <c r="AF27"/>
  <c r="AG26"/>
  <c r="BI26"/>
  <c r="BJ26" s="1"/>
  <c r="BC26"/>
  <c r="BD26" s="1"/>
  <c r="BA26"/>
  <c r="BB26" s="1"/>
  <c r="AE26"/>
  <c r="J67" i="2"/>
  <c r="F28" i="1"/>
  <c r="BO26" l="1"/>
  <c r="AX26"/>
  <c r="AO78" i="2"/>
  <c r="AP78" s="1"/>
  <c r="AC78"/>
  <c r="AN28" i="1"/>
  <c r="AO28" s="1"/>
  <c r="AD28"/>
  <c r="AF28"/>
  <c r="BC27"/>
  <c r="BD27" s="1"/>
  <c r="BA27"/>
  <c r="BB27" s="1"/>
  <c r="AE27"/>
  <c r="AG27"/>
  <c r="BI27"/>
  <c r="BJ27" s="1"/>
  <c r="J68" i="2"/>
  <c r="F29" i="1"/>
  <c r="BO27" l="1"/>
  <c r="AC79" i="2"/>
  <c r="AO79"/>
  <c r="AP79" s="1"/>
  <c r="BC28" i="1"/>
  <c r="BD28" s="1"/>
  <c r="BA28"/>
  <c r="BB28" s="1"/>
  <c r="AE28"/>
  <c r="AG28"/>
  <c r="BI28"/>
  <c r="BJ28" s="1"/>
  <c r="AX27"/>
  <c r="AD29"/>
  <c r="AF29"/>
  <c r="AN29"/>
  <c r="AO29" s="1"/>
  <c r="J69" i="2"/>
  <c r="BO28" i="1" l="1"/>
  <c r="AC80" i="2"/>
  <c r="AO80"/>
  <c r="AP80" s="1"/>
  <c r="AX28" i="1"/>
  <c r="BC29"/>
  <c r="BD29" s="1"/>
  <c r="BA29"/>
  <c r="BB29" s="1"/>
  <c r="AE29"/>
  <c r="AN30"/>
  <c r="AO30" s="1"/>
  <c r="AD30"/>
  <c r="AF30"/>
  <c r="BI29"/>
  <c r="BJ29" s="1"/>
  <c r="AG29"/>
  <c r="J70" i="2"/>
  <c r="BO29" i="1" l="1"/>
  <c r="AO81" i="2"/>
  <c r="AP81" s="1"/>
  <c r="AC81"/>
  <c r="AX29" i="1"/>
  <c r="AG30"/>
  <c r="BI30"/>
  <c r="BJ30" s="1"/>
  <c r="BC30"/>
  <c r="BD30" s="1"/>
  <c r="BA30"/>
  <c r="BB30" s="1"/>
  <c r="AE30"/>
  <c r="AD31"/>
  <c r="AF31"/>
  <c r="AN31"/>
  <c r="AO31" s="1"/>
  <c r="J71" i="2"/>
  <c r="AO82" l="1"/>
  <c r="AP82" s="1"/>
  <c r="AC82"/>
  <c r="BO30" i="1"/>
  <c r="AX30"/>
  <c r="BC31"/>
  <c r="BD31" s="1"/>
  <c r="BA31"/>
  <c r="BB31" s="1"/>
  <c r="AE31"/>
  <c r="AD32"/>
  <c r="AF32"/>
  <c r="AN32"/>
  <c r="AO32" s="1"/>
  <c r="BI31"/>
  <c r="BJ31" s="1"/>
  <c r="AG31"/>
  <c r="J72" i="2"/>
  <c r="AC83" l="1"/>
  <c r="AO83"/>
  <c r="AP83" s="1"/>
  <c r="AX31" i="1"/>
  <c r="BO31"/>
  <c r="BC32"/>
  <c r="BD32" s="1"/>
  <c r="BA32"/>
  <c r="BB32" s="1"/>
  <c r="AE32"/>
  <c r="BI32"/>
  <c r="BJ32" s="1"/>
  <c r="AG32"/>
  <c r="AN33"/>
  <c r="AO33" s="1"/>
  <c r="AD33"/>
  <c r="AF33"/>
  <c r="J73" i="2"/>
  <c r="AC84" l="1"/>
  <c r="AO84"/>
  <c r="AP84" s="1"/>
  <c r="AX32" i="1"/>
  <c r="BO32"/>
  <c r="AN34"/>
  <c r="AO34" s="1"/>
  <c r="AD34"/>
  <c r="AF34"/>
  <c r="BC33"/>
  <c r="BD33" s="1"/>
  <c r="BA33"/>
  <c r="BB33" s="1"/>
  <c r="AE33"/>
  <c r="BI33"/>
  <c r="BJ33" s="1"/>
  <c r="AG33"/>
  <c r="J74" i="2"/>
  <c r="AO85" l="1"/>
  <c r="AP85" s="1"/>
  <c r="AC85"/>
  <c r="BO33" i="1"/>
  <c r="BC34"/>
  <c r="BD34" s="1"/>
  <c r="BA34"/>
  <c r="BB34" s="1"/>
  <c r="AE34"/>
  <c r="AN35"/>
  <c r="AO35" s="1"/>
  <c r="AD35"/>
  <c r="AF35"/>
  <c r="BI34"/>
  <c r="BJ34" s="1"/>
  <c r="AG34"/>
  <c r="AX33"/>
  <c r="J75" i="2"/>
  <c r="AO86" l="1"/>
  <c r="AC86"/>
  <c r="BO34" i="1"/>
  <c r="AX34"/>
  <c r="AD36"/>
  <c r="AF36"/>
  <c r="AN36"/>
  <c r="AO36" s="1"/>
  <c r="BC35"/>
  <c r="BD35" s="1"/>
  <c r="BA35"/>
  <c r="BB35" s="1"/>
  <c r="AE35"/>
  <c r="BI35"/>
  <c r="BJ35" s="1"/>
  <c r="AG35"/>
  <c r="J76" i="2"/>
  <c r="AO87" l="1"/>
  <c r="AP86"/>
  <c r="AP87" s="1"/>
  <c r="AX35" i="1"/>
  <c r="BO35"/>
  <c r="BC36"/>
  <c r="BD36" s="1"/>
  <c r="BA36"/>
  <c r="BB36" s="1"/>
  <c r="AE36"/>
  <c r="BI36"/>
  <c r="BJ36" s="1"/>
  <c r="AG36"/>
  <c r="AD37"/>
  <c r="AF37"/>
  <c r="AN37"/>
  <c r="AO37" s="1"/>
  <c r="J77" i="2"/>
  <c r="BO36" i="1" l="1"/>
  <c r="AX36"/>
  <c r="BC37"/>
  <c r="BD37" s="1"/>
  <c r="BA37"/>
  <c r="BB37" s="1"/>
  <c r="AE37"/>
  <c r="AG37"/>
  <c r="BI37"/>
  <c r="BJ37" s="1"/>
  <c r="AD38"/>
  <c r="AN38"/>
  <c r="AO38" s="1"/>
  <c r="AF38"/>
  <c r="J78" i="2"/>
  <c r="BO37" i="1" l="1"/>
  <c r="BC38"/>
  <c r="BD38" s="1"/>
  <c r="BA38"/>
  <c r="BB38" s="1"/>
  <c r="AE38"/>
  <c r="AD39"/>
  <c r="AF39"/>
  <c r="AN39"/>
  <c r="AO39" s="1"/>
  <c r="BI38"/>
  <c r="BJ38" s="1"/>
  <c r="AG38"/>
  <c r="AX37"/>
  <c r="J79" i="2"/>
  <c r="BO38" i="1" l="1"/>
  <c r="AX38"/>
  <c r="BC39"/>
  <c r="BD39" s="1"/>
  <c r="BA39"/>
  <c r="BB39" s="1"/>
  <c r="AE39"/>
  <c r="AN40"/>
  <c r="AO40" s="1"/>
  <c r="AD40"/>
  <c r="AF40"/>
  <c r="AG39"/>
  <c r="AX39" s="1"/>
  <c r="BI39"/>
  <c r="BJ39" s="1"/>
  <c r="J80" i="2"/>
  <c r="BO39" i="1" l="1"/>
  <c r="BC40"/>
  <c r="BD40" s="1"/>
  <c r="BA40"/>
  <c r="BB40" s="1"/>
  <c r="AE40"/>
  <c r="BI40"/>
  <c r="BJ40" s="1"/>
  <c r="AG40"/>
  <c r="AX40" s="1"/>
  <c r="AN41"/>
  <c r="AO41" s="1"/>
  <c r="AD41"/>
  <c r="AF41"/>
  <c r="J81" i="2"/>
  <c r="BO40" i="1" l="1"/>
  <c r="BI41"/>
  <c r="BJ41" s="1"/>
  <c r="AG41"/>
  <c r="AD42"/>
  <c r="AN42"/>
  <c r="AO42" s="1"/>
  <c r="AF42"/>
  <c r="BC41"/>
  <c r="BD41" s="1"/>
  <c r="BA41"/>
  <c r="BB41" s="1"/>
  <c r="AE41"/>
  <c r="J82" i="2"/>
  <c r="BO41" i="1" l="1"/>
  <c r="AX41"/>
  <c r="BI42"/>
  <c r="BJ42" s="1"/>
  <c r="AG42"/>
  <c r="AD43"/>
  <c r="AF43"/>
  <c r="AN43"/>
  <c r="AO43" s="1"/>
  <c r="BC42"/>
  <c r="BD42" s="1"/>
  <c r="BA42"/>
  <c r="BB42" s="1"/>
  <c r="AE42"/>
  <c r="J83" i="2"/>
  <c r="BO42" i="1" l="1"/>
  <c r="AG43"/>
  <c r="BI43"/>
  <c r="BJ43" s="1"/>
  <c r="AX42"/>
  <c r="AN44"/>
  <c r="AO44" s="1"/>
  <c r="AD44"/>
  <c r="AF44"/>
  <c r="BC43"/>
  <c r="BD43" s="1"/>
  <c r="BA43"/>
  <c r="BB43" s="1"/>
  <c r="AE43"/>
  <c r="J84" i="2"/>
  <c r="BO43" i="1" l="1"/>
  <c r="BC44"/>
  <c r="BD44" s="1"/>
  <c r="BA44"/>
  <c r="BB44" s="1"/>
  <c r="AE44"/>
  <c r="AX43"/>
  <c r="AG44"/>
  <c r="AX44" s="1"/>
  <c r="BI44"/>
  <c r="BJ44" s="1"/>
  <c r="AD45"/>
  <c r="AN45"/>
  <c r="AO45" s="1"/>
  <c r="AF45"/>
  <c r="J85" i="2"/>
  <c r="BO44" i="1" l="1"/>
  <c r="BI45"/>
  <c r="BJ45" s="1"/>
  <c r="AG45"/>
  <c r="BC45"/>
  <c r="BD45" s="1"/>
  <c r="BA45"/>
  <c r="BB45" s="1"/>
  <c r="AE45"/>
  <c r="AN46"/>
  <c r="AO46" s="1"/>
  <c r="AD46"/>
  <c r="AF46"/>
  <c r="J86" i="2"/>
  <c r="BO45" i="1" l="1"/>
  <c r="AX45"/>
  <c r="AG46"/>
  <c r="BI46"/>
  <c r="BJ46" s="1"/>
  <c r="AN47"/>
  <c r="AO47" s="1"/>
  <c r="AD47"/>
  <c r="AF47"/>
  <c r="BC46"/>
  <c r="BD46" s="1"/>
  <c r="BA46"/>
  <c r="BB46" s="1"/>
  <c r="AE46"/>
  <c r="I4" i="2"/>
  <c r="BO46" i="1" l="1"/>
  <c r="BI47"/>
  <c r="BJ47" s="1"/>
  <c r="AG47"/>
  <c r="AX46"/>
  <c r="AN48"/>
  <c r="AO48" s="1"/>
  <c r="AD48"/>
  <c r="AF48"/>
  <c r="BC47"/>
  <c r="BD47" s="1"/>
  <c r="BA47"/>
  <c r="BB47" s="1"/>
  <c r="AE47"/>
  <c r="K55" i="2"/>
  <c r="K39"/>
  <c r="K23"/>
  <c r="K13"/>
  <c r="K52"/>
  <c r="K36"/>
  <c r="K20"/>
  <c r="K53"/>
  <c r="K37"/>
  <c r="K21"/>
  <c r="K42"/>
  <c r="K30"/>
  <c r="K38"/>
  <c r="K59"/>
  <c r="K43"/>
  <c r="K27"/>
  <c r="K15"/>
  <c r="K56"/>
  <c r="K40"/>
  <c r="K24"/>
  <c r="K57"/>
  <c r="K41"/>
  <c r="K25"/>
  <c r="K58"/>
  <c r="K46"/>
  <c r="K54"/>
  <c r="K61"/>
  <c r="K47"/>
  <c r="K31"/>
  <c r="K17"/>
  <c r="K11"/>
  <c r="K44"/>
  <c r="K28"/>
  <c r="K60"/>
  <c r="K45"/>
  <c r="K29"/>
  <c r="K14"/>
  <c r="K50"/>
  <c r="K34"/>
  <c r="K51"/>
  <c r="K35"/>
  <c r="K19"/>
  <c r="K12"/>
  <c r="K48"/>
  <c r="K32"/>
  <c r="K49"/>
  <c r="K33"/>
  <c r="K16"/>
  <c r="K26"/>
  <c r="K18"/>
  <c r="K22"/>
  <c r="AX47" i="1" l="1"/>
  <c r="BO47"/>
  <c r="AD49"/>
  <c r="AF49"/>
  <c r="AN49"/>
  <c r="AO49" s="1"/>
  <c r="BC48"/>
  <c r="BD48" s="1"/>
  <c r="BA48"/>
  <c r="BB48" s="1"/>
  <c r="AE48"/>
  <c r="AG48"/>
  <c r="BI48"/>
  <c r="BJ48" s="1"/>
  <c r="AE76" i="2"/>
  <c r="AD76"/>
  <c r="AF76" s="1"/>
  <c r="AD82"/>
  <c r="AF82" s="1"/>
  <c r="AE82"/>
  <c r="AD53"/>
  <c r="AF53" s="1"/>
  <c r="AE53"/>
  <c r="AE20"/>
  <c r="AD20"/>
  <c r="AF20" s="1"/>
  <c r="AE23"/>
  <c r="AD23"/>
  <c r="AF23" s="1"/>
  <c r="AD73"/>
  <c r="AF73" s="1"/>
  <c r="AE73"/>
  <c r="AD32"/>
  <c r="AF32" s="1"/>
  <c r="AE32"/>
  <c r="AE79"/>
  <c r="AD79"/>
  <c r="AF79" s="1"/>
  <c r="AE11"/>
  <c r="AE54"/>
  <c r="AD54"/>
  <c r="AF54" s="1"/>
  <c r="AE41"/>
  <c r="AD41"/>
  <c r="AF41" s="1"/>
  <c r="AE67"/>
  <c r="AD67"/>
  <c r="AF67" s="1"/>
  <c r="AE49"/>
  <c r="AD49"/>
  <c r="AF49" s="1"/>
  <c r="AE86"/>
  <c r="AD86"/>
  <c r="AF86" s="1"/>
  <c r="AE19"/>
  <c r="AD19"/>
  <c r="AF19" s="1"/>
  <c r="AE71"/>
  <c r="AD71"/>
  <c r="AF71" s="1"/>
  <c r="AE14"/>
  <c r="AD14"/>
  <c r="AF14" s="1"/>
  <c r="AE68"/>
  <c r="AD68"/>
  <c r="AF68" s="1"/>
  <c r="AE44"/>
  <c r="AD44"/>
  <c r="AF44" s="1"/>
  <c r="AE47"/>
  <c r="AD47"/>
  <c r="AF47" s="1"/>
  <c r="AE85"/>
  <c r="AD85"/>
  <c r="AF85" s="1"/>
  <c r="AE25"/>
  <c r="AD25"/>
  <c r="AF25" s="1"/>
  <c r="AD74"/>
  <c r="AF74" s="1"/>
  <c r="AE74"/>
  <c r="AE56"/>
  <c r="AD56"/>
  <c r="AF56" s="1"/>
  <c r="AE59"/>
  <c r="AD59"/>
  <c r="AF59" s="1"/>
  <c r="AE38"/>
  <c r="AD38"/>
  <c r="AF38" s="1"/>
  <c r="AD37"/>
  <c r="AF37" s="1"/>
  <c r="AE37"/>
  <c r="AE80"/>
  <c r="AD80"/>
  <c r="AF80" s="1"/>
  <c r="AE13"/>
  <c r="AD13"/>
  <c r="AF13" s="1"/>
  <c r="AE65"/>
  <c r="AD65"/>
  <c r="AF65" s="1"/>
  <c r="AE26"/>
  <c r="AD26"/>
  <c r="AF26" s="1"/>
  <c r="AE35"/>
  <c r="AD35"/>
  <c r="AF35" s="1"/>
  <c r="AD61"/>
  <c r="AF61" s="1"/>
  <c r="AE61"/>
  <c r="AE15"/>
  <c r="AD15"/>
  <c r="AF15" s="1"/>
  <c r="AE18"/>
  <c r="AD18"/>
  <c r="AF18" s="1"/>
  <c r="AE22"/>
  <c r="AD22"/>
  <c r="AF22" s="1"/>
  <c r="AE33"/>
  <c r="AD33"/>
  <c r="AF33" s="1"/>
  <c r="AD78"/>
  <c r="AF78" s="1"/>
  <c r="AE78"/>
  <c r="AE12"/>
  <c r="AD12"/>
  <c r="AF12" s="1"/>
  <c r="AE63"/>
  <c r="AD63"/>
  <c r="AF63" s="1"/>
  <c r="AE50"/>
  <c r="AD50"/>
  <c r="AF50" s="1"/>
  <c r="AE60"/>
  <c r="AD60"/>
  <c r="AF60" s="1"/>
  <c r="AE28"/>
  <c r="AD28"/>
  <c r="AF28" s="1"/>
  <c r="AE31"/>
  <c r="AD31"/>
  <c r="AF31" s="1"/>
  <c r="AD77"/>
  <c r="AF77" s="1"/>
  <c r="AE77"/>
  <c r="AE58"/>
  <c r="AD58"/>
  <c r="AF58" s="1"/>
  <c r="AD66"/>
  <c r="AF66" s="1"/>
  <c r="AE66"/>
  <c r="AD40"/>
  <c r="AF40" s="1"/>
  <c r="AE40"/>
  <c r="AE43"/>
  <c r="AD43"/>
  <c r="AF43" s="1"/>
  <c r="AE83"/>
  <c r="AD83"/>
  <c r="AF83" s="1"/>
  <c r="AD21"/>
  <c r="AF21" s="1"/>
  <c r="AE21"/>
  <c r="AD72"/>
  <c r="AF72" s="1"/>
  <c r="AE72"/>
  <c r="AE52"/>
  <c r="AD52"/>
  <c r="AF52" s="1"/>
  <c r="AE55"/>
  <c r="AD55"/>
  <c r="AF55" s="1"/>
  <c r="AD62"/>
  <c r="AF62" s="1"/>
  <c r="AE62"/>
  <c r="AE29"/>
  <c r="AD29"/>
  <c r="AF29" s="1"/>
  <c r="AE30"/>
  <c r="AD30"/>
  <c r="AF30" s="1"/>
  <c r="AD16"/>
  <c r="AF16" s="1"/>
  <c r="AE16"/>
  <c r="AE70"/>
  <c r="AD70"/>
  <c r="AF70" s="1"/>
  <c r="AE48"/>
  <c r="AD48"/>
  <c r="AF48" s="1"/>
  <c r="AE51"/>
  <c r="AD51"/>
  <c r="AF51" s="1"/>
  <c r="AE34"/>
  <c r="AD34"/>
  <c r="AF34" s="1"/>
  <c r="AD45"/>
  <c r="AF45" s="1"/>
  <c r="AE45"/>
  <c r="AE84"/>
  <c r="AD84"/>
  <c r="AF84" s="1"/>
  <c r="AE17"/>
  <c r="AD17"/>
  <c r="AF17" s="1"/>
  <c r="AE69"/>
  <c r="AD69"/>
  <c r="AF69" s="1"/>
  <c r="AE46"/>
  <c r="AD46"/>
  <c r="AF46" s="1"/>
  <c r="AE57"/>
  <c r="AD57"/>
  <c r="AF57" s="1"/>
  <c r="AE24"/>
  <c r="AD24"/>
  <c r="AF24" s="1"/>
  <c r="AE27"/>
  <c r="AD27"/>
  <c r="AF27" s="1"/>
  <c r="AE75"/>
  <c r="AD75"/>
  <c r="AF75" s="1"/>
  <c r="AE42"/>
  <c r="AD42"/>
  <c r="AF42" s="1"/>
  <c r="AD64"/>
  <c r="AF64" s="1"/>
  <c r="AE64"/>
  <c r="AE36"/>
  <c r="AD36"/>
  <c r="AF36" s="1"/>
  <c r="AE39"/>
  <c r="AD39"/>
  <c r="AF39" s="1"/>
  <c r="AE81"/>
  <c r="AD81"/>
  <c r="AF81" s="1"/>
  <c r="K4"/>
  <c r="AX48" i="1" l="1"/>
  <c r="BO48"/>
  <c r="AD50"/>
  <c r="AF50"/>
  <c r="AN50"/>
  <c r="AO50" s="1"/>
  <c r="BC49"/>
  <c r="BD49" s="1"/>
  <c r="BA49"/>
  <c r="BB49" s="1"/>
  <c r="AE49"/>
  <c r="AG49"/>
  <c r="BI49"/>
  <c r="BJ49" s="1"/>
  <c r="AE87" i="2"/>
  <c r="AD11"/>
  <c r="AC87"/>
  <c r="P79"/>
  <c r="P23"/>
  <c r="P78"/>
  <c r="P25"/>
  <c r="P44"/>
  <c r="P65"/>
  <c r="P36"/>
  <c r="P64"/>
  <c r="P13"/>
  <c r="P45"/>
  <c r="P59"/>
  <c r="P24"/>
  <c r="P57"/>
  <c r="P26"/>
  <c r="P85"/>
  <c r="P35"/>
  <c r="P84"/>
  <c r="P37"/>
  <c r="P50"/>
  <c r="P49"/>
  <c r="P73"/>
  <c r="P14"/>
  <c r="P54"/>
  <c r="P47"/>
  <c r="P48"/>
  <c r="P66"/>
  <c r="P17"/>
  <c r="P61"/>
  <c r="P28"/>
  <c r="P60"/>
  <c r="P58"/>
  <c r="P18"/>
  <c r="P75"/>
  <c r="P74"/>
  <c r="P43"/>
  <c r="P52"/>
  <c r="P83"/>
  <c r="P33"/>
  <c r="P77"/>
  <c r="P76"/>
  <c r="P42"/>
  <c r="P51"/>
  <c r="P86"/>
  <c r="P12"/>
  <c r="P72"/>
  <c r="P67"/>
  <c r="P41"/>
  <c r="P11"/>
  <c r="P69"/>
  <c r="P68"/>
  <c r="P31"/>
  <c r="P34"/>
  <c r="P19"/>
  <c r="P21"/>
  <c r="P40"/>
  <c r="P63"/>
  <c r="P32"/>
  <c r="P62"/>
  <c r="P15"/>
  <c r="P81"/>
  <c r="P27"/>
  <c r="P80"/>
  <c r="P29"/>
  <c r="P16"/>
  <c r="P22"/>
  <c r="P39"/>
  <c r="P71"/>
  <c r="P56"/>
  <c r="P70"/>
  <c r="P38"/>
  <c r="P46"/>
  <c r="P55"/>
  <c r="P20"/>
  <c r="P53"/>
  <c r="P30"/>
  <c r="P82"/>
  <c r="AI22" l="1"/>
  <c r="AG22"/>
  <c r="AH22" s="1"/>
  <c r="AJ22" s="1"/>
  <c r="AY22" s="1"/>
  <c r="AI32"/>
  <c r="AG32"/>
  <c r="AI72"/>
  <c r="AG72"/>
  <c r="AH72" s="1"/>
  <c r="AJ72" s="1"/>
  <c r="AY72" s="1"/>
  <c r="AI75"/>
  <c r="AG75"/>
  <c r="AI73"/>
  <c r="AG73"/>
  <c r="AH73" s="1"/>
  <c r="AJ73" s="1"/>
  <c r="AY73" s="1"/>
  <c r="AI13"/>
  <c r="AG13"/>
  <c r="AI82"/>
  <c r="AG82"/>
  <c r="AI55"/>
  <c r="AG55"/>
  <c r="AI56"/>
  <c r="AG56"/>
  <c r="AH56" s="1"/>
  <c r="AJ56" s="1"/>
  <c r="AY56" s="1"/>
  <c r="AI16"/>
  <c r="AG16"/>
  <c r="AI81"/>
  <c r="AG81"/>
  <c r="AH81" s="1"/>
  <c r="AJ81" s="1"/>
  <c r="AY81" s="1"/>
  <c r="AI63"/>
  <c r="AG63"/>
  <c r="AI34"/>
  <c r="AG34"/>
  <c r="AH34" s="1"/>
  <c r="AJ34" s="1"/>
  <c r="AY34" s="1"/>
  <c r="AI11"/>
  <c r="AG11"/>
  <c r="AI12"/>
  <c r="AG12"/>
  <c r="AH12" s="1"/>
  <c r="AJ12" s="1"/>
  <c r="AY12" s="1"/>
  <c r="AI76"/>
  <c r="AG76"/>
  <c r="AI52"/>
  <c r="AG52"/>
  <c r="AH52" s="1"/>
  <c r="AJ52" s="1"/>
  <c r="AY52" s="1"/>
  <c r="AI18"/>
  <c r="AG18"/>
  <c r="AI61"/>
  <c r="AG61"/>
  <c r="AH61" s="1"/>
  <c r="AJ61" s="1"/>
  <c r="AY61" s="1"/>
  <c r="AI47"/>
  <c r="AG47"/>
  <c r="AI49"/>
  <c r="AG49"/>
  <c r="AH49" s="1"/>
  <c r="AJ49" s="1"/>
  <c r="AY49" s="1"/>
  <c r="AI35"/>
  <c r="AG35"/>
  <c r="AI24"/>
  <c r="AG24"/>
  <c r="AH24" s="1"/>
  <c r="AJ24" s="1"/>
  <c r="AY24" s="1"/>
  <c r="AI64"/>
  <c r="AG64"/>
  <c r="AI25"/>
  <c r="AG25"/>
  <c r="AH25" s="1"/>
  <c r="AJ25" s="1"/>
  <c r="AY25" s="1"/>
  <c r="AI20"/>
  <c r="AG20"/>
  <c r="AI27"/>
  <c r="AG27"/>
  <c r="AH27" s="1"/>
  <c r="AJ27" s="1"/>
  <c r="AY27" s="1"/>
  <c r="AI69"/>
  <c r="AG69"/>
  <c r="AI83"/>
  <c r="AG83"/>
  <c r="AH83" s="1"/>
  <c r="AJ83" s="1"/>
  <c r="AY83" s="1"/>
  <c r="AI48"/>
  <c r="AG48"/>
  <c r="AI84"/>
  <c r="AG84"/>
  <c r="AH84" s="1"/>
  <c r="AJ84" s="1"/>
  <c r="AY84" s="1"/>
  <c r="AI44"/>
  <c r="AG44"/>
  <c r="AI79"/>
  <c r="AG79"/>
  <c r="AH79" s="1"/>
  <c r="AJ79" s="1"/>
  <c r="AY79" s="1"/>
  <c r="AI38"/>
  <c r="AG38"/>
  <c r="AI39"/>
  <c r="AG39"/>
  <c r="AH39" s="1"/>
  <c r="AJ39" s="1"/>
  <c r="AY39" s="1"/>
  <c r="AI80"/>
  <c r="AG80"/>
  <c r="AI62"/>
  <c r="AG62"/>
  <c r="AH62" s="1"/>
  <c r="AJ62" s="1"/>
  <c r="AY62" s="1"/>
  <c r="AI21"/>
  <c r="AG21"/>
  <c r="AI68"/>
  <c r="AG68"/>
  <c r="AH68" s="1"/>
  <c r="AJ68" s="1"/>
  <c r="AY68" s="1"/>
  <c r="AI67"/>
  <c r="AG67"/>
  <c r="AI51"/>
  <c r="AG51"/>
  <c r="AH51" s="1"/>
  <c r="AJ51" s="1"/>
  <c r="AY51" s="1"/>
  <c r="AI33"/>
  <c r="AG33"/>
  <c r="AI74"/>
  <c r="AG74"/>
  <c r="AH74" s="1"/>
  <c r="AJ74" s="1"/>
  <c r="AY74" s="1"/>
  <c r="AI60"/>
  <c r="AG60"/>
  <c r="AI66"/>
  <c r="AG66"/>
  <c r="AH66" s="1"/>
  <c r="AJ66" s="1"/>
  <c r="AY66" s="1"/>
  <c r="AI14"/>
  <c r="AG14"/>
  <c r="AI37"/>
  <c r="AG37"/>
  <c r="AH37" s="1"/>
  <c r="AJ37" s="1"/>
  <c r="AY37" s="1"/>
  <c r="AI26"/>
  <c r="AG26"/>
  <c r="AI45"/>
  <c r="AG45"/>
  <c r="AH45" s="1"/>
  <c r="AJ45" s="1"/>
  <c r="AY45" s="1"/>
  <c r="AI65"/>
  <c r="AG65"/>
  <c r="AI23"/>
  <c r="AG23"/>
  <c r="AH23" s="1"/>
  <c r="AJ23" s="1"/>
  <c r="AY23" s="1"/>
  <c r="AI70"/>
  <c r="AG70"/>
  <c r="AI19"/>
  <c r="AG19"/>
  <c r="AH19" s="1"/>
  <c r="AJ19" s="1"/>
  <c r="AY19" s="1"/>
  <c r="AI42"/>
  <c r="AG42"/>
  <c r="AI28"/>
  <c r="AG28"/>
  <c r="AH28" s="1"/>
  <c r="AJ28" s="1"/>
  <c r="AY28" s="1"/>
  <c r="AI57"/>
  <c r="AG57"/>
  <c r="AI53"/>
  <c r="AG53"/>
  <c r="AH53" s="1"/>
  <c r="AJ53" s="1"/>
  <c r="AY53" s="1"/>
  <c r="AI30"/>
  <c r="AG30"/>
  <c r="AI46"/>
  <c r="AG46"/>
  <c r="AH46" s="1"/>
  <c r="AJ46" s="1"/>
  <c r="AY46" s="1"/>
  <c r="AI71"/>
  <c r="AG71"/>
  <c r="AI29"/>
  <c r="AG29"/>
  <c r="AH29" s="1"/>
  <c r="AJ29" s="1"/>
  <c r="AY29" s="1"/>
  <c r="AI15"/>
  <c r="AG15"/>
  <c r="AI40"/>
  <c r="AG40"/>
  <c r="AH40" s="1"/>
  <c r="AJ40" s="1"/>
  <c r="AY40" s="1"/>
  <c r="AI31"/>
  <c r="AG31"/>
  <c r="AI41"/>
  <c r="AG41"/>
  <c r="AH41" s="1"/>
  <c r="AJ41" s="1"/>
  <c r="AY41" s="1"/>
  <c r="AI86"/>
  <c r="AG86"/>
  <c r="AI77"/>
  <c r="AG77"/>
  <c r="AH77" s="1"/>
  <c r="AJ77" s="1"/>
  <c r="AY77" s="1"/>
  <c r="AI43"/>
  <c r="AG43"/>
  <c r="AI58"/>
  <c r="AG58"/>
  <c r="AH58" s="1"/>
  <c r="AJ58" s="1"/>
  <c r="AY58" s="1"/>
  <c r="AI17"/>
  <c r="AG17"/>
  <c r="AI54"/>
  <c r="AG54"/>
  <c r="AH54" s="1"/>
  <c r="AJ54" s="1"/>
  <c r="AY54" s="1"/>
  <c r="AI50"/>
  <c r="AG50"/>
  <c r="AI85"/>
  <c r="AG85"/>
  <c r="AH85" s="1"/>
  <c r="AJ85" s="1"/>
  <c r="AY85" s="1"/>
  <c r="AI59"/>
  <c r="AG59"/>
  <c r="AI36"/>
  <c r="AG36"/>
  <c r="AH36" s="1"/>
  <c r="AJ36" s="1"/>
  <c r="AY36" s="1"/>
  <c r="AI78"/>
  <c r="AG78"/>
  <c r="BO49" i="1"/>
  <c r="AN51"/>
  <c r="AO51" s="1"/>
  <c r="AD51"/>
  <c r="AF51"/>
  <c r="BC50"/>
  <c r="BD50" s="1"/>
  <c r="BA50"/>
  <c r="BB50" s="1"/>
  <c r="AE50"/>
  <c r="AG50"/>
  <c r="BI50"/>
  <c r="BJ50" s="1"/>
  <c r="AX49"/>
  <c r="AH55" i="2"/>
  <c r="AJ55" s="1"/>
  <c r="AY55" s="1"/>
  <c r="AH16"/>
  <c r="AJ16" s="1"/>
  <c r="AY16" s="1"/>
  <c r="AH38"/>
  <c r="AJ38" s="1"/>
  <c r="AY38" s="1"/>
  <c r="AH80"/>
  <c r="AJ80" s="1"/>
  <c r="AY80" s="1"/>
  <c r="AH21"/>
  <c r="AJ21" s="1"/>
  <c r="AY21" s="1"/>
  <c r="AH67"/>
  <c r="AJ67" s="1"/>
  <c r="AY67" s="1"/>
  <c r="AH33"/>
  <c r="AJ33" s="1"/>
  <c r="AY33" s="1"/>
  <c r="AH60"/>
  <c r="AJ60" s="1"/>
  <c r="AY60" s="1"/>
  <c r="AH14"/>
  <c r="AJ14" s="1"/>
  <c r="AY14" s="1"/>
  <c r="AH26"/>
  <c r="AJ26" s="1"/>
  <c r="AY26" s="1"/>
  <c r="AH65"/>
  <c r="AJ65" s="1"/>
  <c r="AY65" s="1"/>
  <c r="AH30"/>
  <c r="AJ30" s="1"/>
  <c r="AY30" s="1"/>
  <c r="AH71"/>
  <c r="AJ71" s="1"/>
  <c r="AY71" s="1"/>
  <c r="AH15"/>
  <c r="AJ15" s="1"/>
  <c r="AY15" s="1"/>
  <c r="AH31"/>
  <c r="AJ31" s="1"/>
  <c r="AY31" s="1"/>
  <c r="AH86"/>
  <c r="AJ86" s="1"/>
  <c r="AY86" s="1"/>
  <c r="AH43"/>
  <c r="AJ43" s="1"/>
  <c r="AY43" s="1"/>
  <c r="AH17"/>
  <c r="AJ17" s="1"/>
  <c r="AY17" s="1"/>
  <c r="AH50"/>
  <c r="AJ50" s="1"/>
  <c r="AY50" s="1"/>
  <c r="AH59"/>
  <c r="AJ59" s="1"/>
  <c r="AY59" s="1"/>
  <c r="AH78"/>
  <c r="AJ78" s="1"/>
  <c r="AY78" s="1"/>
  <c r="AF11"/>
  <c r="AD87"/>
  <c r="AI87"/>
  <c r="AH76"/>
  <c r="AJ76" s="1"/>
  <c r="AY76" s="1"/>
  <c r="AH18"/>
  <c r="AJ18" s="1"/>
  <c r="AY18" s="1"/>
  <c r="AH47"/>
  <c r="AJ47" s="1"/>
  <c r="AY47" s="1"/>
  <c r="AH35"/>
  <c r="AJ35" s="1"/>
  <c r="AY35" s="1"/>
  <c r="AH64"/>
  <c r="AJ64" s="1"/>
  <c r="AY64" s="1"/>
  <c r="AH82"/>
  <c r="AJ82" s="1"/>
  <c r="AY82" s="1"/>
  <c r="AH63"/>
  <c r="AJ63" s="1"/>
  <c r="AY63" s="1"/>
  <c r="AH20"/>
  <c r="AJ20" s="1"/>
  <c r="AY20" s="1"/>
  <c r="AH70"/>
  <c r="AJ70" s="1"/>
  <c r="AY70" s="1"/>
  <c r="AH32"/>
  <c r="AJ32" s="1"/>
  <c r="AY32" s="1"/>
  <c r="AH69"/>
  <c r="AJ69" s="1"/>
  <c r="AY69" s="1"/>
  <c r="AH42"/>
  <c r="AJ42" s="1"/>
  <c r="AY42" s="1"/>
  <c r="AH75"/>
  <c r="AJ75" s="1"/>
  <c r="AY75" s="1"/>
  <c r="AH48"/>
  <c r="AJ48" s="1"/>
  <c r="AY48" s="1"/>
  <c r="AH57"/>
  <c r="AJ57" s="1"/>
  <c r="AY57" s="1"/>
  <c r="AH13"/>
  <c r="AJ13" s="1"/>
  <c r="AY13" s="1"/>
  <c r="AH44"/>
  <c r="AJ44" s="1"/>
  <c r="AY44" s="1"/>
  <c r="BO50" i="1" l="1"/>
  <c r="AN52"/>
  <c r="AO52" s="1"/>
  <c r="AD52"/>
  <c r="AF52"/>
  <c r="BC51"/>
  <c r="BD51" s="1"/>
  <c r="BA51"/>
  <c r="BB51" s="1"/>
  <c r="AE51"/>
  <c r="AG51"/>
  <c r="BI51"/>
  <c r="BJ51" s="1"/>
  <c r="AX50"/>
  <c r="AH11" i="2"/>
  <c r="AG87"/>
  <c r="AF87"/>
  <c r="BO51" i="1" l="1"/>
  <c r="AN53"/>
  <c r="AO53" s="1"/>
  <c r="AD53"/>
  <c r="AF53"/>
  <c r="BC52"/>
  <c r="BD52" s="1"/>
  <c r="BA52"/>
  <c r="BB52" s="1"/>
  <c r="AE52"/>
  <c r="AG52"/>
  <c r="BI52"/>
  <c r="BJ52" s="1"/>
  <c r="AX51"/>
  <c r="AJ11" i="2"/>
  <c r="AH87"/>
  <c r="BO52" i="1" l="1"/>
  <c r="AD54"/>
  <c r="AN54"/>
  <c r="AO54" s="1"/>
  <c r="AF54"/>
  <c r="BC53"/>
  <c r="BD53" s="1"/>
  <c r="BA53"/>
  <c r="BB53" s="1"/>
  <c r="AE53"/>
  <c r="AG53"/>
  <c r="BI53"/>
  <c r="BJ53" s="1"/>
  <c r="AX52"/>
  <c r="AJ87" i="2"/>
  <c r="AY11"/>
  <c r="BO53" i="1" l="1"/>
  <c r="AD55"/>
  <c r="AN55"/>
  <c r="AO55" s="1"/>
  <c r="AF55"/>
  <c r="BC54"/>
  <c r="BD54" s="1"/>
  <c r="BA54"/>
  <c r="BB54" s="1"/>
  <c r="AE54"/>
  <c r="AG54"/>
  <c r="BI54"/>
  <c r="BJ54" s="1"/>
  <c r="AX53"/>
  <c r="BO54" l="1"/>
  <c r="AN56"/>
  <c r="AO56" s="1"/>
  <c r="AD56"/>
  <c r="AF56"/>
  <c r="BC55"/>
  <c r="BD55" s="1"/>
  <c r="BA55"/>
  <c r="BB55" s="1"/>
  <c r="AE55"/>
  <c r="AG55"/>
  <c r="BI55"/>
  <c r="BJ55" s="1"/>
  <c r="AX54"/>
  <c r="BO55" l="1"/>
  <c r="AD57"/>
  <c r="AF57"/>
  <c r="AN57"/>
  <c r="AO57" s="1"/>
  <c r="BC56"/>
  <c r="BD56" s="1"/>
  <c r="BA56"/>
  <c r="BB56" s="1"/>
  <c r="AE56"/>
  <c r="BI56"/>
  <c r="BJ56" s="1"/>
  <c r="AG56"/>
  <c r="AX55"/>
  <c r="BO56" l="1"/>
  <c r="AD58"/>
  <c r="AN58"/>
  <c r="AO58" s="1"/>
  <c r="AF58"/>
  <c r="BC57"/>
  <c r="BD57" s="1"/>
  <c r="BA57"/>
  <c r="BB57" s="1"/>
  <c r="AE57"/>
  <c r="AX56"/>
  <c r="BI57"/>
  <c r="BJ57" s="1"/>
  <c r="AG57"/>
  <c r="BO57" l="1"/>
  <c r="AN59"/>
  <c r="AO59" s="1"/>
  <c r="AD59"/>
  <c r="AF59"/>
  <c r="BC58"/>
  <c r="BD58" s="1"/>
  <c r="BA58"/>
  <c r="BB58" s="1"/>
  <c r="AE58"/>
  <c r="AX57"/>
  <c r="BI58"/>
  <c r="BJ58" s="1"/>
  <c r="AG58"/>
  <c r="BO58" l="1"/>
  <c r="AX58"/>
  <c r="BC59"/>
  <c r="BD59" s="1"/>
  <c r="BA59"/>
  <c r="BB59" s="1"/>
  <c r="AE59"/>
  <c r="AD60"/>
  <c r="AN60"/>
  <c r="AO60" s="1"/>
  <c r="AF60"/>
  <c r="BI59"/>
  <c r="BJ59" s="1"/>
  <c r="AG59"/>
  <c r="AX59" l="1"/>
  <c r="BO59"/>
  <c r="BC60"/>
  <c r="BD60" s="1"/>
  <c r="BA60"/>
  <c r="BB60" s="1"/>
  <c r="AE60"/>
  <c r="AD61"/>
  <c r="AF61"/>
  <c r="AN61"/>
  <c r="AO61" s="1"/>
  <c r="BI60"/>
  <c r="BJ60" s="1"/>
  <c r="AG60"/>
  <c r="BO60" l="1"/>
  <c r="AX60"/>
  <c r="AD62"/>
  <c r="AN62"/>
  <c r="AO62" s="1"/>
  <c r="AF62"/>
  <c r="BI61"/>
  <c r="BJ61" s="1"/>
  <c r="AG61"/>
  <c r="BC61"/>
  <c r="BD61" s="1"/>
  <c r="BA61"/>
  <c r="BB61" s="1"/>
  <c r="AE61"/>
  <c r="BO61" l="1"/>
  <c r="BC62"/>
  <c r="BD62" s="1"/>
  <c r="BA62"/>
  <c r="BB62" s="1"/>
  <c r="AE62"/>
  <c r="AX61"/>
  <c r="BI62"/>
  <c r="BJ62" s="1"/>
  <c r="AG62"/>
  <c r="AX62" s="1"/>
  <c r="AD63"/>
  <c r="AF63"/>
  <c r="AN63"/>
  <c r="AO63" s="1"/>
  <c r="BO62" l="1"/>
  <c r="AG63"/>
  <c r="BI63"/>
  <c r="BJ63" s="1"/>
  <c r="AD64"/>
  <c r="AF64"/>
  <c r="AN64"/>
  <c r="AO64" s="1"/>
  <c r="BC63"/>
  <c r="BD63" s="1"/>
  <c r="BA63"/>
  <c r="BB63" s="1"/>
  <c r="AE63"/>
  <c r="BO63" l="1"/>
  <c r="AX63"/>
  <c r="AG64"/>
  <c r="BI64"/>
  <c r="BJ64" s="1"/>
  <c r="AN65"/>
  <c r="AO65" s="1"/>
  <c r="AD65"/>
  <c r="AF65"/>
  <c r="BC64"/>
  <c r="BD64" s="1"/>
  <c r="BA64"/>
  <c r="BB64" s="1"/>
  <c r="AE64"/>
  <c r="BO64" l="1"/>
  <c r="AN66"/>
  <c r="AO66" s="1"/>
  <c r="AD66"/>
  <c r="AF66"/>
  <c r="AG65"/>
  <c r="BI65"/>
  <c r="BJ65" s="1"/>
  <c r="AX64"/>
  <c r="BC65"/>
  <c r="BD65" s="1"/>
  <c r="BA65"/>
  <c r="BB65" s="1"/>
  <c r="AE65"/>
  <c r="BO65" l="1"/>
  <c r="AD67"/>
  <c r="AN67"/>
  <c r="AO67" s="1"/>
  <c r="AF67"/>
  <c r="BC66"/>
  <c r="BD66" s="1"/>
  <c r="BA66"/>
  <c r="BB66" s="1"/>
  <c r="AE66"/>
  <c r="BI66"/>
  <c r="BJ66" s="1"/>
  <c r="AG66"/>
  <c r="AX65"/>
  <c r="BO66" l="1"/>
  <c r="BC67"/>
  <c r="BD67" s="1"/>
  <c r="BA67"/>
  <c r="BB67" s="1"/>
  <c r="AE67"/>
  <c r="AD68"/>
  <c r="AF68"/>
  <c r="AN68"/>
  <c r="AO68" s="1"/>
  <c r="AG67"/>
  <c r="AX67" s="1"/>
  <c r="BI67"/>
  <c r="BJ67" s="1"/>
  <c r="AX66"/>
  <c r="BO67" l="1"/>
  <c r="BI68"/>
  <c r="BJ68" s="1"/>
  <c r="AG68"/>
  <c r="AD69"/>
  <c r="AN69"/>
  <c r="AO69" s="1"/>
  <c r="AF69"/>
  <c r="BC68"/>
  <c r="BD68" s="1"/>
  <c r="BA68"/>
  <c r="BB68" s="1"/>
  <c r="AE68"/>
  <c r="BO68" l="1"/>
  <c r="AD70"/>
  <c r="AN70"/>
  <c r="AO70" s="1"/>
  <c r="AF70"/>
  <c r="AG69"/>
  <c r="BI69"/>
  <c r="BJ69" s="1"/>
  <c r="AX68"/>
  <c r="BC69"/>
  <c r="BD69" s="1"/>
  <c r="BA69"/>
  <c r="BB69" s="1"/>
  <c r="AE69"/>
  <c r="BO69" l="1"/>
  <c r="BC70"/>
  <c r="BD70" s="1"/>
  <c r="BA70"/>
  <c r="BB70" s="1"/>
  <c r="AE70"/>
  <c r="AG70"/>
  <c r="BI70"/>
  <c r="BJ70" s="1"/>
  <c r="AD71"/>
  <c r="AF71"/>
  <c r="AN71"/>
  <c r="AO71" s="1"/>
  <c r="AX69"/>
  <c r="AX70" l="1"/>
  <c r="BO70"/>
  <c r="BC71"/>
  <c r="BD71" s="1"/>
  <c r="BA71"/>
  <c r="BB71" s="1"/>
  <c r="AE71"/>
  <c r="BI71"/>
  <c r="BJ71" s="1"/>
  <c r="AG71"/>
  <c r="AN72"/>
  <c r="AO72" s="1"/>
  <c r="AD72"/>
  <c r="AF72"/>
  <c r="AX71" l="1"/>
  <c r="BO71"/>
  <c r="AG72"/>
  <c r="BI72"/>
  <c r="BJ72" s="1"/>
  <c r="AN73"/>
  <c r="AO73" s="1"/>
  <c r="AD73"/>
  <c r="AF73"/>
  <c r="BC72"/>
  <c r="BD72" s="1"/>
  <c r="BA72"/>
  <c r="BB72" s="1"/>
  <c r="AE72"/>
  <c r="BO72" l="1"/>
  <c r="AX72"/>
  <c r="AD74"/>
  <c r="AN74"/>
  <c r="AO74" s="1"/>
  <c r="AF74"/>
  <c r="BI73"/>
  <c r="BJ73" s="1"/>
  <c r="AG73"/>
  <c r="BC73"/>
  <c r="BD73" s="1"/>
  <c r="BA73"/>
  <c r="BB73" s="1"/>
  <c r="AE73"/>
  <c r="AX73" l="1"/>
  <c r="BO73"/>
  <c r="BC74"/>
  <c r="BD74" s="1"/>
  <c r="BA74"/>
  <c r="BB74" s="1"/>
  <c r="AE74"/>
  <c r="AD75"/>
  <c r="AF75"/>
  <c r="AN75"/>
  <c r="AO75" s="1"/>
  <c r="AG74"/>
  <c r="AX74" s="1"/>
  <c r="BI74"/>
  <c r="BJ74" s="1"/>
  <c r="BO74" l="1"/>
  <c r="AD76"/>
  <c r="AF76"/>
  <c r="AN76"/>
  <c r="AO76" s="1"/>
  <c r="AG75"/>
  <c r="BI75"/>
  <c r="BJ75" s="1"/>
  <c r="BC75"/>
  <c r="BD75" s="1"/>
  <c r="BA75"/>
  <c r="BB75" s="1"/>
  <c r="AE75"/>
  <c r="BO75" l="1"/>
  <c r="AD77"/>
  <c r="AN77"/>
  <c r="AO77" s="1"/>
  <c r="AF77"/>
  <c r="BC76"/>
  <c r="BD76" s="1"/>
  <c r="BA76"/>
  <c r="BB76" s="1"/>
  <c r="AE76"/>
  <c r="AG76"/>
  <c r="BI76"/>
  <c r="BJ76" s="1"/>
  <c r="AX75"/>
  <c r="BO76" l="1"/>
  <c r="AX76"/>
  <c r="BC77"/>
  <c r="BD77" s="1"/>
  <c r="BA77"/>
  <c r="BB77" s="1"/>
  <c r="AE77"/>
  <c r="AN78"/>
  <c r="AO78" s="1"/>
  <c r="AD78"/>
  <c r="AF78"/>
  <c r="AG77"/>
  <c r="AX77" s="1"/>
  <c r="BI77"/>
  <c r="BJ77" s="1"/>
  <c r="BO77" l="1"/>
  <c r="BC78"/>
  <c r="BD78" s="1"/>
  <c r="BA78"/>
  <c r="BB78" s="1"/>
  <c r="AE78"/>
  <c r="AN79"/>
  <c r="AO79" s="1"/>
  <c r="AD79"/>
  <c r="AF79"/>
  <c r="BI78"/>
  <c r="BJ78" s="1"/>
  <c r="AG78"/>
  <c r="BO78" l="1"/>
  <c r="AX78"/>
  <c r="AG79"/>
  <c r="BI79"/>
  <c r="BJ79" s="1"/>
  <c r="AN80"/>
  <c r="AO80" s="1"/>
  <c r="AD80"/>
  <c r="AF80"/>
  <c r="BC79"/>
  <c r="BD79" s="1"/>
  <c r="BA79"/>
  <c r="BB79" s="1"/>
  <c r="AE79"/>
  <c r="BO79" l="1"/>
  <c r="AX79"/>
  <c r="AN81"/>
  <c r="AO81" s="1"/>
  <c r="AD81"/>
  <c r="AF81"/>
  <c r="AG80"/>
  <c r="BI80"/>
  <c r="BJ80" s="1"/>
  <c r="BC80"/>
  <c r="BD80" s="1"/>
  <c r="BA80"/>
  <c r="BB80" s="1"/>
  <c r="AE80"/>
  <c r="BO80" l="1"/>
  <c r="AX80"/>
  <c r="BC81"/>
  <c r="BD81" s="1"/>
  <c r="BA81"/>
  <c r="BB81" s="1"/>
  <c r="AE81"/>
  <c r="AD82"/>
  <c r="AN82"/>
  <c r="AO82" s="1"/>
  <c r="AF82"/>
  <c r="AG81"/>
  <c r="BI81"/>
  <c r="BJ81" s="1"/>
  <c r="AX81" l="1"/>
  <c r="BO81"/>
  <c r="AG82"/>
  <c r="BI82"/>
  <c r="BJ82" s="1"/>
  <c r="BC82"/>
  <c r="BD82" s="1"/>
  <c r="BA82"/>
  <c r="BB82" s="1"/>
  <c r="AE82"/>
  <c r="AN83"/>
  <c r="AO83" s="1"/>
  <c r="AD83"/>
  <c r="AF83"/>
  <c r="BO82" l="1"/>
  <c r="AN84"/>
  <c r="AO84" s="1"/>
  <c r="AD84"/>
  <c r="AF84"/>
  <c r="AX82"/>
  <c r="BC83"/>
  <c r="BD83" s="1"/>
  <c r="BA83"/>
  <c r="BB83" s="1"/>
  <c r="AE83"/>
  <c r="BI83"/>
  <c r="BJ83" s="1"/>
  <c r="AG83"/>
  <c r="AX83" s="1"/>
  <c r="BO83" l="1"/>
  <c r="BC84"/>
  <c r="BD84" s="1"/>
  <c r="BA84"/>
  <c r="BB84" s="1"/>
  <c r="AE84"/>
  <c r="AN85"/>
  <c r="AO85" s="1"/>
  <c r="AD85"/>
  <c r="AF85"/>
  <c r="BI84"/>
  <c r="BJ84" s="1"/>
  <c r="AG84"/>
  <c r="BO84" l="1"/>
  <c r="AX84"/>
  <c r="AN86"/>
  <c r="AD86"/>
  <c r="AF86"/>
  <c r="BC85"/>
  <c r="BD85" s="1"/>
  <c r="BA85"/>
  <c r="BB85" s="1"/>
  <c r="AE85"/>
  <c r="AG85"/>
  <c r="BI85"/>
  <c r="BJ85" s="1"/>
  <c r="BO85" l="1"/>
  <c r="BC86"/>
  <c r="BA86"/>
  <c r="AE86"/>
  <c r="AE87" s="1"/>
  <c r="AD87"/>
  <c r="AO86"/>
  <c r="AO87" s="1"/>
  <c r="AN87"/>
  <c r="AF87"/>
  <c r="AG86"/>
  <c r="BI86"/>
  <c r="AX85"/>
  <c r="BD86" l="1"/>
  <c r="BC87"/>
  <c r="BJ86"/>
  <c r="BJ87" s="1"/>
  <c r="BI87"/>
  <c r="BB86"/>
  <c r="BB87" s="1"/>
  <c r="BA87"/>
  <c r="AG87"/>
  <c r="AX86"/>
  <c r="AX87" s="1"/>
  <c r="BO86" l="1"/>
  <c r="BO87" s="1"/>
  <c r="BD87"/>
</calcChain>
</file>

<file path=xl/sharedStrings.xml><?xml version="1.0" encoding="utf-8"?>
<sst xmlns="http://schemas.openxmlformats.org/spreadsheetml/2006/main" count="606" uniqueCount="121">
  <si>
    <t>kr./m3</t>
  </si>
  <si>
    <t>Policy 1a</t>
  </si>
  <si>
    <t xml:space="preserve">Reconstruction of joint to separate sewer system </t>
  </si>
  <si>
    <t>Lifetime</t>
  </si>
  <si>
    <t>Years</t>
  </si>
  <si>
    <t>C</t>
  </si>
  <si>
    <t>B</t>
  </si>
  <si>
    <t>CONSUMER</t>
  </si>
  <si>
    <t>WTP</t>
  </si>
  <si>
    <t>AC</t>
  </si>
  <si>
    <t>kr. IF</t>
  </si>
  <si>
    <t>Connection fee</t>
  </si>
  <si>
    <t>kr. pr. property</t>
  </si>
  <si>
    <t>Metering</t>
  </si>
  <si>
    <t>m3/year</t>
  </si>
  <si>
    <t>Wate water fee</t>
  </si>
  <si>
    <t>IMPLEMENT</t>
  </si>
  <si>
    <t>NOT/IMPL.</t>
  </si>
  <si>
    <t>SUPPLIER</t>
  </si>
  <si>
    <t>kr./property</t>
  </si>
  <si>
    <t>ww fee</t>
  </si>
  <si>
    <t>Construction, own property</t>
  </si>
  <si>
    <t>Construction, property</t>
  </si>
  <si>
    <t>uitility, waste water fee</t>
  </si>
  <si>
    <t>r</t>
  </si>
  <si>
    <t>%</t>
  </si>
  <si>
    <t>Ja</t>
  </si>
  <si>
    <t>Nej</t>
  </si>
  <si>
    <t xml:space="preserve">Nej / </t>
  </si>
  <si>
    <t>modeller med</t>
  </si>
  <si>
    <t>40 % tilbagebet.</t>
  </si>
  <si>
    <t>Policy 1b</t>
  </si>
  <si>
    <t>nominal, incl tax</t>
  </si>
  <si>
    <t>Nominal growth rate</t>
  </si>
  <si>
    <t>Marginal and estimated</t>
  </si>
  <si>
    <t>Value</t>
  </si>
  <si>
    <t>Real values</t>
  </si>
  <si>
    <t>INCL TAX</t>
  </si>
  <si>
    <t>EXL TAX</t>
  </si>
  <si>
    <t>EXCL TAX</t>
  </si>
  <si>
    <t>nominal, exl tax</t>
  </si>
  <si>
    <t xml:space="preserve">Growth Rate, Water Consumption </t>
  </si>
  <si>
    <t>Growth Rate, Wastewater fee, Nominal</t>
  </si>
  <si>
    <t>FVnominal, exl tax Waste Water Fee</t>
  </si>
  <si>
    <t>FVnominal, incl tax Waste Water Fee</t>
  </si>
  <si>
    <t>Inflation Rate, m</t>
  </si>
  <si>
    <t>Social Discount Rate, r</t>
  </si>
  <si>
    <t>Consumer Price Index</t>
  </si>
  <si>
    <t>WATER CONSUMPTION</t>
  </si>
  <si>
    <t>Fixed level no metering</t>
  </si>
  <si>
    <t>Annual inflation rate</t>
  </si>
  <si>
    <t>REDUCED WATER CONSUMPTION</t>
  </si>
  <si>
    <t>Category</t>
  </si>
  <si>
    <t>Fixed fee, Waste Water</t>
  </si>
  <si>
    <t>Nominal values</t>
  </si>
  <si>
    <t>DKK per m3</t>
  </si>
  <si>
    <t>Fixed Waste Water Fee</t>
  </si>
  <si>
    <t>Fvnominal, excl tax</t>
  </si>
  <si>
    <t>FVnominal, incl tax</t>
  </si>
  <si>
    <t xml:space="preserve">Growth rate, nominal, </t>
  </si>
  <si>
    <t>Nominal Growth Rate</t>
  </si>
  <si>
    <t>Connection Fee</t>
  </si>
  <si>
    <t>Real Values</t>
  </si>
  <si>
    <t>Nominal Values</t>
  </si>
  <si>
    <t>Growth Rate, nominal</t>
  </si>
  <si>
    <t>Annual Growth Rate</t>
  </si>
  <si>
    <t>UTILITY SUPPLIER</t>
  </si>
  <si>
    <t>Waste Water Fee</t>
  </si>
  <si>
    <t>Excl tax</t>
  </si>
  <si>
    <t>Marginal value</t>
  </si>
  <si>
    <t>A-B</t>
  </si>
  <si>
    <t>B-C</t>
  </si>
  <si>
    <t>DKK per year</t>
  </si>
  <si>
    <t>with m equal to the current annual rate on increase in CPI</t>
  </si>
  <si>
    <t>Scenario 1 (not accurate, c.f. Boardman)</t>
  </si>
  <si>
    <t>IF new inflation rate, CPI (m)</t>
  </si>
  <si>
    <t>CPI</t>
  </si>
  <si>
    <t>Scenario 1</t>
  </si>
  <si>
    <t>Nominal values of waste water fee, incl tax</t>
  </si>
  <si>
    <t>Senitivity analysis of change in CPI, annual growth rates</t>
  </si>
  <si>
    <t>Construction costs</t>
  </si>
  <si>
    <t xml:space="preserve">Construction costs: </t>
  </si>
  <si>
    <t xml:space="preserve">High: 50,000 </t>
  </si>
  <si>
    <t>Low: 25,000</t>
  </si>
  <si>
    <t>t</t>
  </si>
  <si>
    <t>UTILITY COMPANY</t>
  </si>
  <si>
    <t>IMPLEMENT POLICY 1A</t>
  </si>
  <si>
    <t>Waste water fee, Fixed</t>
  </si>
  <si>
    <t>Waste water fee, variable</t>
  </si>
  <si>
    <t>Constructional costs</t>
  </si>
  <si>
    <t>PRIVATE CONTRACTOR</t>
  </si>
  <si>
    <t>DKK/year</t>
  </si>
  <si>
    <t>SOCIETY</t>
  </si>
  <si>
    <t>MUNICIPALITY</t>
  </si>
  <si>
    <t>Compliance costs</t>
  </si>
  <si>
    <t>DKK/Year</t>
  </si>
  <si>
    <t xml:space="preserve">TOTAL </t>
  </si>
  <si>
    <t>IMPLEMENT POLICY 1B</t>
  </si>
  <si>
    <t>DKK</t>
  </si>
  <si>
    <t xml:space="preserve">DKK </t>
  </si>
  <si>
    <t>Discounted</t>
  </si>
  <si>
    <t>Initial period</t>
  </si>
  <si>
    <t>Interim period</t>
  </si>
  <si>
    <t>Final period</t>
  </si>
  <si>
    <t>Social discount rate</t>
  </si>
  <si>
    <t>0-35</t>
  </si>
  <si>
    <t>36-70</t>
  </si>
  <si>
    <t>71 and more</t>
  </si>
  <si>
    <t>Periods</t>
  </si>
  <si>
    <t>Compliance cost</t>
  </si>
  <si>
    <t>NPV, implement</t>
  </si>
  <si>
    <t>STATUS QUO</t>
  </si>
  <si>
    <t>NPV status quo</t>
  </si>
  <si>
    <t>ECXL TAX</t>
  </si>
  <si>
    <t>DKK per property</t>
  </si>
  <si>
    <t>Total</t>
  </si>
  <si>
    <t>Administrative</t>
  </si>
  <si>
    <t>properties</t>
  </si>
  <si>
    <t>Properties</t>
  </si>
  <si>
    <t>Basic result</t>
  </si>
  <si>
    <t>NPV 1a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</si>
</sst>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.0"/>
    <numFmt numFmtId="165" formatCode="0.0000"/>
    <numFmt numFmtId="166" formatCode="0.0%"/>
    <numFmt numFmtId="167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1"/>
      <color rgb="FFFF0000"/>
      <name val="Garamond"/>
      <family val="1"/>
    </font>
    <font>
      <b/>
      <sz val="11"/>
      <color rgb="FF00B050"/>
      <name val="Garamond"/>
      <family val="1"/>
    </font>
    <font>
      <sz val="11"/>
      <color rgb="FFFF0000"/>
      <name val="Garamond"/>
      <family val="1"/>
    </font>
    <font>
      <sz val="11"/>
      <name val="Garamond"/>
      <family val="1"/>
    </font>
    <font>
      <sz val="11"/>
      <color rgb="FFC00000"/>
      <name val="Garamond"/>
      <family val="1"/>
    </font>
    <font>
      <b/>
      <sz val="14"/>
      <color theme="1"/>
      <name val="Garamond"/>
      <family val="1"/>
    </font>
    <font>
      <sz val="28"/>
      <color theme="1"/>
      <name val="Garamond"/>
      <family val="1"/>
    </font>
    <font>
      <b/>
      <sz val="15"/>
      <color theme="1"/>
      <name val="Garamond"/>
      <family val="1"/>
    </font>
    <font>
      <sz val="11"/>
      <color theme="0"/>
      <name val="Garamond"/>
      <family val="1"/>
    </font>
    <font>
      <b/>
      <sz val="11"/>
      <color theme="0"/>
      <name val="Garamond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Garamond"/>
      <family val="1"/>
    </font>
    <font>
      <b/>
      <sz val="16"/>
      <color theme="1"/>
      <name val="Garamond"/>
      <family val="1"/>
    </font>
    <font>
      <b/>
      <sz val="11"/>
      <name val="Garamond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Fill="1" applyAlignment="1" applyProtection="1">
      <alignment horizontal="right"/>
    </xf>
    <xf numFmtId="0" fontId="1" fillId="7" borderId="0" xfId="0" applyFont="1" applyFill="1"/>
    <xf numFmtId="2" fontId="1" fillId="7" borderId="0" xfId="0" applyNumberFormat="1" applyFont="1" applyFill="1"/>
    <xf numFmtId="0" fontId="2" fillId="7" borderId="0" xfId="0" applyFont="1" applyFill="1"/>
    <xf numFmtId="0" fontId="1" fillId="0" borderId="0" xfId="0" applyFont="1"/>
    <xf numFmtId="0" fontId="1" fillId="5" borderId="0" xfId="0" applyFont="1" applyFill="1"/>
    <xf numFmtId="0" fontId="1" fillId="0" borderId="1" xfId="0" applyFont="1" applyBorder="1"/>
    <xf numFmtId="0" fontId="2" fillId="0" borderId="0" xfId="0" applyFont="1" applyBorder="1"/>
    <xf numFmtId="0" fontId="2" fillId="5" borderId="0" xfId="0" applyFont="1" applyFill="1" applyBorder="1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 applyFill="1" applyBorder="1"/>
    <xf numFmtId="164" fontId="1" fillId="0" borderId="0" xfId="0" applyNumberFormat="1" applyFont="1" applyFill="1" applyAlignment="1" applyProtection="1">
      <alignment horizontal="right"/>
    </xf>
    <xf numFmtId="2" fontId="1" fillId="0" borderId="0" xfId="0" applyNumberFormat="1" applyFont="1"/>
    <xf numFmtId="2" fontId="5" fillId="0" borderId="0" xfId="0" applyNumberFormat="1" applyFont="1"/>
    <xf numFmtId="0" fontId="6" fillId="0" borderId="0" xfId="0" applyFont="1"/>
    <xf numFmtId="164" fontId="7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/>
    <xf numFmtId="164" fontId="5" fillId="0" borderId="0" xfId="0" applyNumberFormat="1" applyFont="1" applyFill="1" applyBorder="1" applyAlignment="1" applyProtection="1">
      <alignment horizontal="right" vertical="center"/>
    </xf>
    <xf numFmtId="2" fontId="5" fillId="8" borderId="3" xfId="0" applyNumberFormat="1" applyFont="1" applyFill="1" applyBorder="1"/>
    <xf numFmtId="0" fontId="5" fillId="8" borderId="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0" fontId="1" fillId="9" borderId="0" xfId="0" applyFont="1" applyFill="1"/>
    <xf numFmtId="0" fontId="2" fillId="9" borderId="0" xfId="0" applyFont="1" applyFill="1" applyBorder="1"/>
    <xf numFmtId="2" fontId="1" fillId="10" borderId="0" xfId="0" applyNumberFormat="1" applyFont="1" applyFill="1"/>
    <xf numFmtId="0" fontId="2" fillId="10" borderId="0" xfId="0" applyFont="1" applyFill="1" applyBorder="1"/>
    <xf numFmtId="2" fontId="5" fillId="10" borderId="0" xfId="0" applyNumberFormat="1" applyFont="1" applyFill="1"/>
    <xf numFmtId="0" fontId="1" fillId="11" borderId="0" xfId="0" applyFont="1" applyFill="1"/>
    <xf numFmtId="0" fontId="2" fillId="11" borderId="0" xfId="0" applyFont="1" applyFill="1" applyBorder="1"/>
    <xf numFmtId="2" fontId="2" fillId="7" borderId="0" xfId="0" applyNumberFormat="1" applyFont="1" applyFill="1"/>
    <xf numFmtId="165" fontId="5" fillId="8" borderId="3" xfId="0" applyNumberFormat="1" applyFont="1" applyFill="1" applyBorder="1"/>
    <xf numFmtId="2" fontId="6" fillId="0" borderId="0" xfId="0" applyNumberFormat="1" applyFont="1"/>
    <xf numFmtId="0" fontId="8" fillId="0" borderId="0" xfId="0" applyFont="1"/>
    <xf numFmtId="10" fontId="1" fillId="0" borderId="0" xfId="0" applyNumberFormat="1" applyFont="1"/>
    <xf numFmtId="164" fontId="1" fillId="0" borderId="0" xfId="0" applyNumberFormat="1" applyFont="1"/>
    <xf numFmtId="0" fontId="7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9" fillId="0" borderId="0" xfId="0" applyFont="1"/>
    <xf numFmtId="0" fontId="10" fillId="2" borderId="0" xfId="0" applyFont="1" applyFill="1"/>
    <xf numFmtId="9" fontId="1" fillId="0" borderId="0" xfId="0" applyNumberFormat="1" applyFont="1"/>
    <xf numFmtId="166" fontId="1" fillId="0" borderId="0" xfId="0" applyNumberFormat="1" applyFont="1"/>
    <xf numFmtId="0" fontId="2" fillId="12" borderId="0" xfId="0" applyFont="1" applyFill="1"/>
    <xf numFmtId="2" fontId="5" fillId="12" borderId="3" xfId="0" applyNumberFormat="1" applyFont="1" applyFill="1" applyBorder="1"/>
    <xf numFmtId="2" fontId="1" fillId="12" borderId="0" xfId="0" applyNumberFormat="1" applyFont="1" applyFill="1"/>
    <xf numFmtId="0" fontId="1" fillId="12" borderId="0" xfId="0" applyFont="1" applyFill="1"/>
    <xf numFmtId="0" fontId="2" fillId="12" borderId="0" xfId="0" applyFont="1" applyFill="1" applyBorder="1"/>
    <xf numFmtId="2" fontId="5" fillId="12" borderId="0" xfId="0" applyNumberFormat="1" applyFont="1" applyFill="1"/>
    <xf numFmtId="0" fontId="12" fillId="13" borderId="3" xfId="0" applyFont="1" applyFill="1" applyBorder="1"/>
    <xf numFmtId="0" fontId="11" fillId="0" borderId="0" xfId="0" applyFont="1" applyFill="1"/>
    <xf numFmtId="0" fontId="1" fillId="0" borderId="0" xfId="0" applyFont="1" applyFill="1"/>
    <xf numFmtId="166" fontId="6" fillId="0" borderId="0" xfId="0" applyNumberFormat="1" applyFont="1" applyFill="1"/>
    <xf numFmtId="0" fontId="6" fillId="0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11" borderId="0" xfId="0" applyFont="1" applyFill="1"/>
    <xf numFmtId="0" fontId="1" fillId="0" borderId="0" xfId="0" applyFont="1" applyFill="1" applyBorder="1"/>
    <xf numFmtId="2" fontId="14" fillId="0" borderId="0" xfId="0" applyNumberFormat="1" applyFont="1"/>
    <xf numFmtId="2" fontId="15" fillId="0" borderId="0" xfId="0" applyNumberFormat="1" applyFont="1"/>
    <xf numFmtId="2" fontId="16" fillId="0" borderId="0" xfId="0" applyNumberFormat="1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7" fillId="0" borderId="0" xfId="0" applyFont="1"/>
    <xf numFmtId="0" fontId="2" fillId="2" borderId="0" xfId="0" applyFont="1" applyFill="1" applyAlignment="1">
      <alignment horizontal="left"/>
    </xf>
    <xf numFmtId="0" fontId="2" fillId="14" borderId="0" xfId="0" applyFont="1" applyFill="1"/>
    <xf numFmtId="0" fontId="1" fillId="14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16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17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4" borderId="0" xfId="0" applyFont="1" applyFill="1" applyBorder="1"/>
    <xf numFmtId="2" fontId="2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Fill="1"/>
    <xf numFmtId="167" fontId="2" fillId="0" borderId="0" xfId="1" applyNumberFormat="1" applyFont="1" applyFill="1" applyBorder="1"/>
    <xf numFmtId="167" fontId="5" fillId="0" borderId="0" xfId="1" applyNumberFormat="1" applyFont="1" applyFill="1"/>
    <xf numFmtId="167" fontId="1" fillId="0" borderId="0" xfId="1" applyNumberFormat="1" applyFont="1" applyFill="1"/>
    <xf numFmtId="167" fontId="3" fillId="0" borderId="4" xfId="0" applyNumberFormat="1" applyFont="1" applyBorder="1"/>
    <xf numFmtId="2" fontId="3" fillId="0" borderId="5" xfId="0" applyNumberFormat="1" applyFont="1" applyBorder="1"/>
    <xf numFmtId="2" fontId="4" fillId="0" borderId="5" xfId="0" applyNumberFormat="1" applyFont="1" applyBorder="1"/>
    <xf numFmtId="0" fontId="2" fillId="19" borderId="0" xfId="0" applyFont="1" applyFill="1"/>
    <xf numFmtId="0" fontId="2" fillId="18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8" borderId="3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0" xfId="0" applyNumberFormat="1" applyFont="1" applyFill="1"/>
    <xf numFmtId="2" fontId="2" fillId="16" borderId="0" xfId="0" applyNumberFormat="1" applyFont="1" applyFill="1"/>
    <xf numFmtId="167" fontId="2" fillId="4" borderId="0" xfId="0" applyNumberFormat="1" applyFont="1" applyFill="1"/>
    <xf numFmtId="2" fontId="3" fillId="0" borderId="6" xfId="0" applyNumberFormat="1" applyFont="1" applyBorder="1"/>
    <xf numFmtId="43" fontId="2" fillId="15" borderId="7" xfId="0" applyNumberFormat="1" applyFont="1" applyFill="1" applyBorder="1"/>
    <xf numFmtId="43" fontId="2" fillId="15" borderId="8" xfId="0" applyNumberFormat="1" applyFont="1" applyFill="1" applyBorder="1"/>
    <xf numFmtId="2" fontId="3" fillId="0" borderId="5" xfId="0" applyNumberFormat="1" applyFont="1" applyFill="1" applyBorder="1"/>
    <xf numFmtId="0" fontId="18" fillId="0" borderId="0" xfId="0" applyFont="1" applyFill="1"/>
    <xf numFmtId="2" fontId="18" fillId="0" borderId="0" xfId="0" applyNumberFormat="1" applyFont="1" applyFill="1"/>
    <xf numFmtId="2" fontId="18" fillId="0" borderId="5" xfId="0" applyNumberFormat="1" applyFont="1" applyFill="1" applyBorder="1"/>
    <xf numFmtId="2" fontId="6" fillId="0" borderId="0" xfId="0" applyNumberFormat="1" applyFont="1" applyFill="1"/>
    <xf numFmtId="0" fontId="3" fillId="0" borderId="0" xfId="0" applyFont="1" applyFill="1"/>
    <xf numFmtId="0" fontId="2" fillId="6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2">
    <cellStyle name="1000-sep (2 dec)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/>
            </a:pPr>
            <a:r>
              <a:rPr lang="da-DK"/>
              <a:t>Real values, waste water fee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Waste water fee, incl. taxl</c:v>
          </c:tx>
          <c:marker>
            <c:symbol val="none"/>
          </c:marker>
          <c:xVal>
            <c:numRef>
              <c:f>'1a and counterfactual'!$B$11:$B$86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'1a and counterfactual'!$I$11:$I$86</c:f>
              <c:numCache>
                <c:formatCode>0,00</c:formatCode>
                <c:ptCount val="76"/>
                <c:pt idx="0">
                  <c:v>43.223399999999998</c:v>
                </c:pt>
                <c:pt idx="1">
                  <c:v>42.544369471462062</c:v>
                </c:pt>
                <c:pt idx="2">
                  <c:v>41.876006369796762</c:v>
                </c:pt>
                <c:pt idx="3">
                  <c:v>41.218143111970186</c:v>
                </c:pt>
                <c:pt idx="4">
                  <c:v>40.570614747642686</c:v>
                </c:pt>
                <c:pt idx="5">
                  <c:v>39.933258917809752</c:v>
                </c:pt>
                <c:pt idx="6">
                  <c:v>39.305915814092728</c:v>
                </c:pt>
                <c:pt idx="7">
                  <c:v>38.688428138668975</c:v>
                </c:pt>
                <c:pt idx="8">
                  <c:v>38.080641064831603</c:v>
                </c:pt>
                <c:pt idx="9">
                  <c:v>37.482402198168735</c:v>
                </c:pt>
                <c:pt idx="10">
                  <c:v>36.893561538352664</c:v>
                </c:pt>
                <c:pt idx="11">
                  <c:v>36.313971441529311</c:v>
                </c:pt>
                <c:pt idx="12">
                  <c:v>35.743486583298512</c:v>
                </c:pt>
                <c:pt idx="13">
                  <c:v>35.181963922275877</c:v>
                </c:pt>
                <c:pt idx="14">
                  <c:v>34.629262664227099</c:v>
                </c:pt>
                <c:pt idx="15">
                  <c:v>34.085244226765695</c:v>
                </c:pt>
                <c:pt idx="16">
                  <c:v>33.549772204605354</c:v>
                </c:pt>
                <c:pt idx="17">
                  <c:v>33.022712335358129</c:v>
                </c:pt>
                <c:pt idx="18">
                  <c:v>32.503932465869973</c:v>
                </c:pt>
                <c:pt idx="19">
                  <c:v>31.993302519085105</c:v>
                </c:pt>
                <c:pt idx="20">
                  <c:v>31.490694461430959</c:v>
                </c:pt>
                <c:pt idx="21">
                  <c:v>30.995982270715462</c:v>
                </c:pt>
                <c:pt idx="22">
                  <c:v>30.509041904528711</c:v>
                </c:pt>
                <c:pt idx="23">
                  <c:v>30.029751269140974</c:v>
                </c:pt>
                <c:pt idx="24">
                  <c:v>29.557990188889367</c:v>
                </c:pt>
                <c:pt idx="25">
                  <c:v>29.093640376045382</c:v>
                </c:pt>
                <c:pt idx="26">
                  <c:v>28.636585401155887</c:v>
                </c:pt>
                <c:pt idx="27">
                  <c:v>28.186710663849968</c:v>
                </c:pt>
                <c:pt idx="28">
                  <c:v>27.743903364104465</c:v>
                </c:pt>
                <c:pt idx="29">
                  <c:v>27.308052473960853</c:v>
                </c:pt>
                <c:pt idx="30">
                  <c:v>26.879048709686522</c:v>
                </c:pt>
                <c:pt idx="31">
                  <c:v>26.456784504373299</c:v>
                </c:pt>
                <c:pt idx="32">
                  <c:v>26.041153980966563</c:v>
                </c:pt>
                <c:pt idx="33">
                  <c:v>25.632052925717932</c:v>
                </c:pt>
                <c:pt idx="34">
                  <c:v>25.229378762055138</c:v>
                </c:pt>
                <c:pt idx="35">
                  <c:v>24.83303052486227</c:v>
                </c:pt>
                <c:pt idx="36">
                  <c:v>24.442908835164197</c:v>
                </c:pt>
                <c:pt idx="37">
                  <c:v>24.058915875208566</c:v>
                </c:pt>
                <c:pt idx="38">
                  <c:v>23.680955363939379</c:v>
                </c:pt>
                <c:pt idx="39">
                  <c:v>23.308932532855774</c:v>
                </c:pt>
                <c:pt idx="40">
                  <c:v>22.942754102250127</c:v>
                </c:pt>
                <c:pt idx="41">
                  <c:v>22.582328257819412</c:v>
                </c:pt>
                <c:pt idx="42">
                  <c:v>22.227564627643989</c:v>
                </c:pt>
                <c:pt idx="43">
                  <c:v>21.878374259528105</c:v>
                </c:pt>
                <c:pt idx="44">
                  <c:v>21.534669598696286</c:v>
                </c:pt>
                <c:pt idx="45">
                  <c:v>21.196364465840176</c:v>
                </c:pt>
                <c:pt idx="46">
                  <c:v>20.863374035510258</c:v>
                </c:pt>
                <c:pt idx="47">
                  <c:v>20.535614814846983</c:v>
                </c:pt>
                <c:pt idx="48">
                  <c:v>20.213004622646068</c:v>
                </c:pt>
                <c:pt idx="49">
                  <c:v>19.895462568752691</c:v>
                </c:pt>
                <c:pt idx="50">
                  <c:v>19.582909033779345</c:v>
                </c:pt>
                <c:pt idx="51">
                  <c:v>19.27526564914238</c:v>
                </c:pt>
                <c:pt idx="52">
                  <c:v>18.972455277412106</c:v>
                </c:pt>
                <c:pt idx="53">
                  <c:v>18.674401992971653</c:v>
                </c:pt>
                <c:pt idx="54">
                  <c:v>18.381031062979627</c:v>
                </c:pt>
                <c:pt idx="55">
                  <c:v>18.092268928631857</c:v>
                </c:pt>
                <c:pt idx="56">
                  <c:v>17.808043186717541</c:v>
                </c:pt>
                <c:pt idx="57">
                  <c:v>17.528282571465077</c:v>
                </c:pt>
                <c:pt idx="58">
                  <c:v>17.252916936673181</c:v>
                </c:pt>
                <c:pt idx="59">
                  <c:v>16.981877238122621</c:v>
                </c:pt>
                <c:pt idx="60">
                  <c:v>16.715095516264352</c:v>
                </c:pt>
                <c:pt idx="61">
                  <c:v>16.452504879179553</c:v>
                </c:pt>
                <c:pt idx="62">
                  <c:v>16.194039485807394</c:v>
                </c:pt>
                <c:pt idx="63">
                  <c:v>15.939634529436258</c:v>
                </c:pt>
                <c:pt idx="64">
                  <c:v>15.689226221454366</c:v>
                </c:pt>
                <c:pt idx="65">
                  <c:v>15.4427517753556</c:v>
                </c:pt>
                <c:pt idx="66">
                  <c:v>15.200149390996669</c:v>
                </c:pt>
                <c:pt idx="67">
                  <c:v>14.961358239101536</c:v>
                </c:pt>
                <c:pt idx="68">
                  <c:v>14.72631844600931</c:v>
                </c:pt>
                <c:pt idx="69">
                  <c:v>14.494971078661726</c:v>
                </c:pt>
                <c:pt idx="70">
                  <c:v>14.267258129826471</c:v>
                </c:pt>
                <c:pt idx="71">
                  <c:v>14.043122503552663</c:v>
                </c:pt>
                <c:pt idx="72">
                  <c:v>13.822508000854812</c:v>
                </c:pt>
                <c:pt idx="73">
                  <c:v>13.60535930562167</c:v>
                </c:pt>
                <c:pt idx="74">
                  <c:v>13.391621970746467</c:v>
                </c:pt>
                <c:pt idx="75">
                  <c:v>13.181242404475045</c:v>
                </c:pt>
              </c:numCache>
            </c:numRef>
          </c:yVal>
          <c:smooth val="1"/>
        </c:ser>
        <c:ser>
          <c:idx val="1"/>
          <c:order val="1"/>
          <c:tx>
            <c:v>Waste water fee, excl. tax</c:v>
          </c:tx>
          <c:marker>
            <c:symbol val="none"/>
          </c:marker>
          <c:xVal>
            <c:numRef>
              <c:f>'1a and counterfactual'!$B$11:$B$86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'1a and counterfactual'!$K$23:$K$86</c:f>
              <c:numCache>
                <c:formatCode>0,00</c:formatCode>
                <c:ptCount val="64"/>
                <c:pt idx="0">
                  <c:v>31.079502159819477</c:v>
                </c:pt>
                <c:pt idx="1">
                  <c:v>30.591249713730598</c:v>
                </c:pt>
                <c:pt idx="2">
                  <c:v>30.110667610940201</c:v>
                </c:pt>
                <c:pt idx="3">
                  <c:v>29.637635351967354</c:v>
                </c:pt>
                <c:pt idx="4">
                  <c:v>29.172034330352652</c:v>
                </c:pt>
                <c:pt idx="5">
                  <c:v>28.713747802919222</c:v>
                </c:pt>
                <c:pt idx="6">
                  <c:v>28.262660860500969</c:v>
                </c:pt>
                <c:pt idx="7">
                  <c:v>27.818660399130636</c:v>
                </c:pt>
                <c:pt idx="8">
                  <c:v>27.381635091680529</c:v>
                </c:pt>
                <c:pt idx="9">
                  <c:v>26.95147535994872</c:v>
                </c:pt>
                <c:pt idx="10">
                  <c:v>26.528073347183803</c:v>
                </c:pt>
                <c:pt idx="11">
                  <c:v>26.111322891041262</c:v>
                </c:pt>
                <c:pt idx="12">
                  <c:v>25.701119496964715</c:v>
                </c:pt>
                <c:pt idx="13">
                  <c:v>25.297360311985269</c:v>
                </c:pt>
                <c:pt idx="14">
                  <c:v>24.899944098932572</c:v>
                </c:pt>
                <c:pt idx="15">
                  <c:v>24.508771211050931</c:v>
                </c:pt>
                <c:pt idx="16">
                  <c:v>24.123743567014248</c:v>
                </c:pt>
                <c:pt idx="17">
                  <c:v>23.744764626333428</c:v>
                </c:pt>
                <c:pt idx="18">
                  <c:v>23.371739365150184</c:v>
                </c:pt>
                <c:pt idx="19">
                  <c:v>23.004574252411039</c:v>
                </c:pt>
                <c:pt idx="20">
                  <c:v>22.643177226415752</c:v>
                </c:pt>
                <c:pt idx="21">
                  <c:v>22.287457671734</c:v>
                </c:pt>
                <c:pt idx="22">
                  <c:v>21.937326396484846</c:v>
                </c:pt>
                <c:pt idx="23">
                  <c:v>21.592695609973038</c:v>
                </c:pt>
                <c:pt idx="24">
                  <c:v>21.253478900676718</c:v>
                </c:pt>
                <c:pt idx="25">
                  <c:v>20.919591214580844</c:v>
                </c:pt>
                <c:pt idx="26">
                  <c:v>20.59094883385109</c:v>
                </c:pt>
                <c:pt idx="27">
                  <c:v>20.26746935584271</c:v>
                </c:pt>
                <c:pt idx="28">
                  <c:v>19.949071672439175</c:v>
                </c:pt>
                <c:pt idx="29">
                  <c:v>19.635675949715434</c:v>
                </c:pt>
                <c:pt idx="30">
                  <c:v>19.327203607920595</c:v>
                </c:pt>
                <c:pt idx="31">
                  <c:v>19.023577301775163</c:v>
                </c:pt>
                <c:pt idx="32">
                  <c:v>18.724720901077703</c:v>
                </c:pt>
                <c:pt idx="33">
                  <c:v>18.430559471616245</c:v>
                </c:pt>
                <c:pt idx="34">
                  <c:v>18.141019256379561</c:v>
                </c:pt>
                <c:pt idx="35">
                  <c:v>17.856027657063535</c:v>
                </c:pt>
                <c:pt idx="36">
                  <c:v>17.57551321586817</c:v>
                </c:pt>
                <c:pt idx="37">
                  <c:v>17.299405597580474</c:v>
                </c:pt>
                <c:pt idx="38">
                  <c:v>17.02763557193887</c:v>
                </c:pt>
                <c:pt idx="39">
                  <c:v>16.760134996274648</c:v>
                </c:pt>
                <c:pt idx="40">
                  <c:v>16.496836798426088</c:v>
                </c:pt>
                <c:pt idx="41">
                  <c:v>16.237674959921033</c:v>
                </c:pt>
                <c:pt idx="42">
                  <c:v>15.982584499423657</c:v>
                </c:pt>
                <c:pt idx="43">
                  <c:v>15.731501456441245</c:v>
                </c:pt>
                <c:pt idx="44">
                  <c:v>15.484362875286998</c:v>
                </c:pt>
                <c:pt idx="45">
                  <c:v>15.241106789294703</c:v>
                </c:pt>
                <c:pt idx="46">
                  <c:v>15.001672205281464</c:v>
                </c:pt>
                <c:pt idx="47">
                  <c:v>14.765999088254455</c:v>
                </c:pt>
                <c:pt idx="48">
                  <c:v>14.534028346357983</c:v>
                </c:pt>
                <c:pt idx="49">
                  <c:v>14.305701816056969</c:v>
                </c:pt>
                <c:pt idx="50">
                  <c:v>14.080962247553261</c:v>
                </c:pt>
                <c:pt idx="51">
                  <c:v>13.859753290430985</c:v>
                </c:pt>
                <c:pt idx="52">
                  <c:v>13.642019479527479</c:v>
                </c:pt>
                <c:pt idx="53">
                  <c:v>13.427706221026103</c:v>
                </c:pt>
                <c:pt idx="54">
                  <c:v>13.216759778767617</c:v>
                </c:pt>
                <c:pt idx="55">
                  <c:v>13.009127260776539</c:v>
                </c:pt>
                <c:pt idx="56">
                  <c:v>12.804756605999211</c:v>
                </c:pt>
                <c:pt idx="57">
                  <c:v>12.603596571250181</c:v>
                </c:pt>
                <c:pt idx="58">
                  <c:v>12.405596718363668</c:v>
                </c:pt>
                <c:pt idx="59">
                  <c:v>12.210707401546873</c:v>
                </c:pt>
                <c:pt idx="60">
                  <c:v>12.018879754931975</c:v>
                </c:pt>
                <c:pt idx="61">
                  <c:v>11.830065680323655</c:v>
                </c:pt>
                <c:pt idx="62">
                  <c:v>11.644217835139131</c:v>
                </c:pt>
                <c:pt idx="63">
                  <c:v>11.461289620537658</c:v>
                </c:pt>
              </c:numCache>
            </c:numRef>
          </c:yVal>
          <c:smooth val="1"/>
        </c:ser>
        <c:axId val="105603072"/>
        <c:axId val="105605376"/>
      </c:scatterChart>
      <c:valAx>
        <c:axId val="10560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Time, years</a:t>
                </a:r>
              </a:p>
            </c:rich>
          </c:tx>
        </c:title>
        <c:numFmt formatCode="Standard" sourceLinked="1"/>
        <c:majorTickMark val="none"/>
        <c:tickLblPos val="nextTo"/>
        <c:crossAx val="105605376"/>
        <c:crosses val="autoZero"/>
        <c:crossBetween val="midCat"/>
      </c:valAx>
      <c:valAx>
        <c:axId val="105605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DKK per m3</a:t>
                </a:r>
              </a:p>
            </c:rich>
          </c:tx>
        </c:title>
        <c:numFmt formatCode="0,00" sourceLinked="1"/>
        <c:majorTickMark val="none"/>
        <c:tickLblPos val="nextTo"/>
        <c:crossAx val="105603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/>
            </a:pPr>
            <a:r>
              <a:rPr lang="da-DK"/>
              <a:t>Waste water fee, nominal values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Waste waster fee, incl. tax</c:v>
          </c:tx>
          <c:marker>
            <c:symbol val="none"/>
          </c:marker>
          <c:xVal>
            <c:numRef>
              <c:f>'1a and counterfactual'!$B$11:$B$86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'1a and counterfactual'!$G$11:$G$86</c:f>
              <c:numCache>
                <c:formatCode>0,00</c:formatCode>
                <c:ptCount val="76"/>
                <c:pt idx="0">
                  <c:v>18.612500000000001</c:v>
                </c:pt>
                <c:pt idx="1">
                  <c:v>21.162500000000001</c:v>
                </c:pt>
                <c:pt idx="2">
                  <c:v>23.162500000000001</c:v>
                </c:pt>
                <c:pt idx="3">
                  <c:v>25.2</c:v>
                </c:pt>
                <c:pt idx="4">
                  <c:v>27.8125</c:v>
                </c:pt>
                <c:pt idx="5">
                  <c:v>29.2</c:v>
                </c:pt>
                <c:pt idx="6">
                  <c:v>28.2</c:v>
                </c:pt>
                <c:pt idx="7">
                  <c:v>29.273099999999999</c:v>
                </c:pt>
                <c:pt idx="8">
                  <c:v>30.3462</c:v>
                </c:pt>
                <c:pt idx="9">
                  <c:v>31.4193</c:v>
                </c:pt>
                <c:pt idx="10">
                  <c:v>32.492399999999996</c:v>
                </c:pt>
                <c:pt idx="11">
                  <c:v>33.565499999999993</c:v>
                </c:pt>
                <c:pt idx="12">
                  <c:v>34.63859999999999</c:v>
                </c:pt>
                <c:pt idx="13">
                  <c:v>35.711699999999986</c:v>
                </c:pt>
                <c:pt idx="14">
                  <c:v>36.784799999999983</c:v>
                </c:pt>
                <c:pt idx="15">
                  <c:v>37.857899999999979</c:v>
                </c:pt>
                <c:pt idx="16">
                  <c:v>38.930999999999976</c:v>
                </c:pt>
                <c:pt idx="17">
                  <c:v>40.004099999999973</c:v>
                </c:pt>
                <c:pt idx="18">
                  <c:v>41.077199999999969</c:v>
                </c:pt>
                <c:pt idx="19">
                  <c:v>42.150299999999966</c:v>
                </c:pt>
                <c:pt idx="20">
                  <c:v>43.223399999999963</c:v>
                </c:pt>
                <c:pt idx="21">
                  <c:v>43.223399999999963</c:v>
                </c:pt>
                <c:pt idx="22">
                  <c:v>43.223399999999963</c:v>
                </c:pt>
                <c:pt idx="23">
                  <c:v>43.223399999999963</c:v>
                </c:pt>
                <c:pt idx="24">
                  <c:v>44.296499999999959</c:v>
                </c:pt>
                <c:pt idx="25">
                  <c:v>43.223399999999998</c:v>
                </c:pt>
                <c:pt idx="26">
                  <c:v>43.223399999999998</c:v>
                </c:pt>
                <c:pt idx="27">
                  <c:v>43.223399999999998</c:v>
                </c:pt>
                <c:pt idx="28">
                  <c:v>44.296499999999995</c:v>
                </c:pt>
                <c:pt idx="29">
                  <c:v>43.223399999999998</c:v>
                </c:pt>
                <c:pt idx="30">
                  <c:v>43.223399999999998</c:v>
                </c:pt>
                <c:pt idx="31">
                  <c:v>43.223399999999998</c:v>
                </c:pt>
                <c:pt idx="32">
                  <c:v>44.296499999999995</c:v>
                </c:pt>
                <c:pt idx="33">
                  <c:v>43.223399999999998</c:v>
                </c:pt>
                <c:pt idx="34">
                  <c:v>43.223399999999998</c:v>
                </c:pt>
                <c:pt idx="35">
                  <c:v>43.223399999999998</c:v>
                </c:pt>
                <c:pt idx="36">
                  <c:v>44.296499999999995</c:v>
                </c:pt>
                <c:pt idx="37">
                  <c:v>43.223399999999998</c:v>
                </c:pt>
                <c:pt idx="38">
                  <c:v>43.223399999999998</c:v>
                </c:pt>
                <c:pt idx="39">
                  <c:v>43.223399999999998</c:v>
                </c:pt>
                <c:pt idx="40">
                  <c:v>44.296499999999995</c:v>
                </c:pt>
                <c:pt idx="41">
                  <c:v>43.223399999999998</c:v>
                </c:pt>
                <c:pt idx="42">
                  <c:v>43.223399999999998</c:v>
                </c:pt>
                <c:pt idx="43">
                  <c:v>43.223399999999998</c:v>
                </c:pt>
                <c:pt idx="44">
                  <c:v>44.296499999999995</c:v>
                </c:pt>
                <c:pt idx="45">
                  <c:v>43.223399999999998</c:v>
                </c:pt>
                <c:pt idx="46">
                  <c:v>43.223399999999998</c:v>
                </c:pt>
                <c:pt idx="47">
                  <c:v>43.223399999999998</c:v>
                </c:pt>
                <c:pt idx="48">
                  <c:v>44.296499999999995</c:v>
                </c:pt>
                <c:pt idx="49">
                  <c:v>43.223399999999998</c:v>
                </c:pt>
                <c:pt idx="50">
                  <c:v>43.223399999999998</c:v>
                </c:pt>
                <c:pt idx="51">
                  <c:v>43.223399999999998</c:v>
                </c:pt>
                <c:pt idx="52">
                  <c:v>44.296499999999995</c:v>
                </c:pt>
                <c:pt idx="53">
                  <c:v>43.223399999999998</c:v>
                </c:pt>
                <c:pt idx="54">
                  <c:v>43.223399999999998</c:v>
                </c:pt>
                <c:pt idx="55">
                  <c:v>43.223399999999998</c:v>
                </c:pt>
                <c:pt idx="56">
                  <c:v>44.296499999999995</c:v>
                </c:pt>
                <c:pt idx="57">
                  <c:v>43.223399999999998</c:v>
                </c:pt>
                <c:pt idx="58">
                  <c:v>43.223399999999998</c:v>
                </c:pt>
                <c:pt idx="59">
                  <c:v>43.223399999999998</c:v>
                </c:pt>
                <c:pt idx="60">
                  <c:v>44.296499999999995</c:v>
                </c:pt>
                <c:pt idx="61">
                  <c:v>43.223399999999998</c:v>
                </c:pt>
                <c:pt idx="62">
                  <c:v>43.223399999999998</c:v>
                </c:pt>
                <c:pt idx="63">
                  <c:v>43.223399999999998</c:v>
                </c:pt>
                <c:pt idx="64">
                  <c:v>44.296499999999995</c:v>
                </c:pt>
                <c:pt idx="65">
                  <c:v>43.223399999999998</c:v>
                </c:pt>
                <c:pt idx="66">
                  <c:v>43.223399999999998</c:v>
                </c:pt>
                <c:pt idx="67">
                  <c:v>43.223399999999998</c:v>
                </c:pt>
                <c:pt idx="68">
                  <c:v>44.296499999999995</c:v>
                </c:pt>
                <c:pt idx="69">
                  <c:v>43.223399999999998</c:v>
                </c:pt>
                <c:pt idx="70">
                  <c:v>43.223399999999998</c:v>
                </c:pt>
                <c:pt idx="71">
                  <c:v>43.223399999999998</c:v>
                </c:pt>
                <c:pt idx="72">
                  <c:v>44.296499999999995</c:v>
                </c:pt>
                <c:pt idx="73">
                  <c:v>43.223399999999998</c:v>
                </c:pt>
                <c:pt idx="74">
                  <c:v>43.223399999999998</c:v>
                </c:pt>
                <c:pt idx="75">
                  <c:v>43.223399999999998</c:v>
                </c:pt>
              </c:numCache>
            </c:numRef>
          </c:yVal>
          <c:smooth val="1"/>
        </c:ser>
        <c:ser>
          <c:idx val="1"/>
          <c:order val="1"/>
          <c:tx>
            <c:v>Waste water fee, excl. tax</c:v>
          </c:tx>
          <c:marker>
            <c:symbol val="none"/>
          </c:marker>
          <c:xVal>
            <c:numRef>
              <c:f>'1a and counterfactual'!$B$11:$B$86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'1a and counterfactual'!$J$11:$J$86</c:f>
              <c:numCache>
                <c:formatCode>0,00</c:formatCode>
                <c:ptCount val="76"/>
                <c:pt idx="0">
                  <c:v>14.89</c:v>
                </c:pt>
                <c:pt idx="1">
                  <c:v>16.93</c:v>
                </c:pt>
                <c:pt idx="2">
                  <c:v>18.53</c:v>
                </c:pt>
                <c:pt idx="3">
                  <c:v>20.16</c:v>
                </c:pt>
                <c:pt idx="4">
                  <c:v>22.25</c:v>
                </c:pt>
                <c:pt idx="5">
                  <c:v>23.36</c:v>
                </c:pt>
                <c:pt idx="6">
                  <c:v>22.56</c:v>
                </c:pt>
                <c:pt idx="7">
                  <c:v>23.633099999999999</c:v>
                </c:pt>
                <c:pt idx="8">
                  <c:v>24.706199999999999</c:v>
                </c:pt>
                <c:pt idx="9">
                  <c:v>25.779299999999999</c:v>
                </c:pt>
                <c:pt idx="10">
                  <c:v>26.852399999999999</c:v>
                </c:pt>
                <c:pt idx="11">
                  <c:v>27.9255</c:v>
                </c:pt>
                <c:pt idx="12">
                  <c:v>28.9986</c:v>
                </c:pt>
                <c:pt idx="13">
                  <c:v>30.0717</c:v>
                </c:pt>
                <c:pt idx="14">
                  <c:v>31.1448</c:v>
                </c:pt>
                <c:pt idx="15">
                  <c:v>32.2179</c:v>
                </c:pt>
                <c:pt idx="16">
                  <c:v>33.290999999999997</c:v>
                </c:pt>
                <c:pt idx="17">
                  <c:v>34.364099999999993</c:v>
                </c:pt>
                <c:pt idx="18">
                  <c:v>35.43719999999999</c:v>
                </c:pt>
                <c:pt idx="19">
                  <c:v>36.510299999999987</c:v>
                </c:pt>
                <c:pt idx="20">
                  <c:v>37.583399999999983</c:v>
                </c:pt>
                <c:pt idx="21">
                  <c:v>37.583399999999983</c:v>
                </c:pt>
                <c:pt idx="22">
                  <c:v>37.583399999999983</c:v>
                </c:pt>
                <c:pt idx="23">
                  <c:v>37.583399999999983</c:v>
                </c:pt>
                <c:pt idx="24">
                  <c:v>38.65649999999998</c:v>
                </c:pt>
                <c:pt idx="25">
                  <c:v>37.583399999999997</c:v>
                </c:pt>
                <c:pt idx="26">
                  <c:v>37.583399999999997</c:v>
                </c:pt>
                <c:pt idx="27">
                  <c:v>37.583399999999997</c:v>
                </c:pt>
                <c:pt idx="28">
                  <c:v>38.656499999999994</c:v>
                </c:pt>
                <c:pt idx="29">
                  <c:v>37.583399999999997</c:v>
                </c:pt>
                <c:pt idx="30">
                  <c:v>37.583399999999997</c:v>
                </c:pt>
                <c:pt idx="31">
                  <c:v>37.583399999999997</c:v>
                </c:pt>
                <c:pt idx="32">
                  <c:v>38.656499999999994</c:v>
                </c:pt>
                <c:pt idx="33">
                  <c:v>37.583399999999997</c:v>
                </c:pt>
                <c:pt idx="34">
                  <c:v>37.583399999999997</c:v>
                </c:pt>
                <c:pt idx="35">
                  <c:v>37.583399999999997</c:v>
                </c:pt>
                <c:pt idx="36">
                  <c:v>38.656499999999994</c:v>
                </c:pt>
                <c:pt idx="37">
                  <c:v>37.583399999999997</c:v>
                </c:pt>
                <c:pt idx="38">
                  <c:v>37.583399999999997</c:v>
                </c:pt>
                <c:pt idx="39">
                  <c:v>37.583399999999997</c:v>
                </c:pt>
                <c:pt idx="40">
                  <c:v>38.656499999999994</c:v>
                </c:pt>
                <c:pt idx="41">
                  <c:v>37.583399999999997</c:v>
                </c:pt>
                <c:pt idx="42">
                  <c:v>37.583399999999997</c:v>
                </c:pt>
                <c:pt idx="43">
                  <c:v>37.583399999999997</c:v>
                </c:pt>
                <c:pt idx="44">
                  <c:v>38.656499999999994</c:v>
                </c:pt>
                <c:pt idx="45">
                  <c:v>37.583399999999997</c:v>
                </c:pt>
                <c:pt idx="46">
                  <c:v>37.583399999999997</c:v>
                </c:pt>
                <c:pt idx="47">
                  <c:v>37.583399999999997</c:v>
                </c:pt>
                <c:pt idx="48">
                  <c:v>38.656499999999994</c:v>
                </c:pt>
                <c:pt idx="49">
                  <c:v>37.583399999999997</c:v>
                </c:pt>
                <c:pt idx="50">
                  <c:v>37.583399999999997</c:v>
                </c:pt>
                <c:pt idx="51">
                  <c:v>37.583399999999997</c:v>
                </c:pt>
                <c:pt idx="52">
                  <c:v>38.656499999999994</c:v>
                </c:pt>
                <c:pt idx="53">
                  <c:v>37.583399999999997</c:v>
                </c:pt>
                <c:pt idx="54">
                  <c:v>37.583399999999997</c:v>
                </c:pt>
                <c:pt idx="55">
                  <c:v>37.583399999999997</c:v>
                </c:pt>
                <c:pt idx="56">
                  <c:v>38.656499999999994</c:v>
                </c:pt>
                <c:pt idx="57">
                  <c:v>37.583399999999997</c:v>
                </c:pt>
                <c:pt idx="58">
                  <c:v>37.583399999999997</c:v>
                </c:pt>
                <c:pt idx="59">
                  <c:v>37.583399999999997</c:v>
                </c:pt>
                <c:pt idx="60">
                  <c:v>38.656499999999994</c:v>
                </c:pt>
                <c:pt idx="61">
                  <c:v>37.583399999999997</c:v>
                </c:pt>
                <c:pt idx="62">
                  <c:v>37.583399999999997</c:v>
                </c:pt>
                <c:pt idx="63">
                  <c:v>37.583399999999997</c:v>
                </c:pt>
                <c:pt idx="64">
                  <c:v>38.656499999999994</c:v>
                </c:pt>
                <c:pt idx="65">
                  <c:v>37.583399999999997</c:v>
                </c:pt>
                <c:pt idx="66">
                  <c:v>37.583399999999997</c:v>
                </c:pt>
                <c:pt idx="67">
                  <c:v>37.583399999999997</c:v>
                </c:pt>
                <c:pt idx="68">
                  <c:v>38.656499999999994</c:v>
                </c:pt>
                <c:pt idx="69">
                  <c:v>37.583399999999997</c:v>
                </c:pt>
                <c:pt idx="70">
                  <c:v>37.583399999999997</c:v>
                </c:pt>
                <c:pt idx="71">
                  <c:v>37.583399999999997</c:v>
                </c:pt>
                <c:pt idx="72">
                  <c:v>38.656499999999994</c:v>
                </c:pt>
                <c:pt idx="73">
                  <c:v>37.583399999999997</c:v>
                </c:pt>
                <c:pt idx="74">
                  <c:v>37.583399999999997</c:v>
                </c:pt>
                <c:pt idx="75">
                  <c:v>37.583399999999997</c:v>
                </c:pt>
              </c:numCache>
            </c:numRef>
          </c:yVal>
          <c:smooth val="1"/>
        </c:ser>
        <c:axId val="133373312"/>
        <c:axId val="133391872"/>
      </c:scatterChart>
      <c:valAx>
        <c:axId val="13337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Time, years</a:t>
                </a:r>
              </a:p>
            </c:rich>
          </c:tx>
        </c:title>
        <c:numFmt formatCode="Standard" sourceLinked="1"/>
        <c:majorTickMark val="none"/>
        <c:tickLblPos val="nextTo"/>
        <c:crossAx val="133391872"/>
        <c:crosses val="autoZero"/>
        <c:crossBetween val="midCat"/>
      </c:valAx>
      <c:valAx>
        <c:axId val="133391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DKK per m3</a:t>
                </a:r>
              </a:p>
            </c:rich>
          </c:tx>
        </c:title>
        <c:numFmt formatCode="0,00" sourceLinked="1"/>
        <c:majorTickMark val="none"/>
        <c:tickLblPos val="nextTo"/>
        <c:crossAx val="133373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/>
            </a:pPr>
            <a:r>
              <a:rPr lang="da-DK"/>
              <a:t>Real values, waste water fee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Waste water fee, incl. taxl</c:v>
          </c:tx>
          <c:marker>
            <c:symbol val="none"/>
          </c:marker>
          <c:xVal>
            <c:numRef>
              <c:f>'1a and counterfactual'!$B$11:$B$86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'1a and counterfactual'!$I$11:$I$86</c:f>
              <c:numCache>
                <c:formatCode>0,00</c:formatCode>
                <c:ptCount val="76"/>
                <c:pt idx="0">
                  <c:v>43.223399999999998</c:v>
                </c:pt>
                <c:pt idx="1">
                  <c:v>42.544369471462062</c:v>
                </c:pt>
                <c:pt idx="2">
                  <c:v>41.876006369796762</c:v>
                </c:pt>
                <c:pt idx="3">
                  <c:v>41.218143111970186</c:v>
                </c:pt>
                <c:pt idx="4">
                  <c:v>40.570614747642686</c:v>
                </c:pt>
                <c:pt idx="5">
                  <c:v>39.933258917809752</c:v>
                </c:pt>
                <c:pt idx="6">
                  <c:v>39.305915814092728</c:v>
                </c:pt>
                <c:pt idx="7">
                  <c:v>38.688428138668975</c:v>
                </c:pt>
                <c:pt idx="8">
                  <c:v>38.080641064831603</c:v>
                </c:pt>
                <c:pt idx="9">
                  <c:v>37.482402198168735</c:v>
                </c:pt>
                <c:pt idx="10">
                  <c:v>36.893561538352664</c:v>
                </c:pt>
                <c:pt idx="11">
                  <c:v>36.313971441529311</c:v>
                </c:pt>
                <c:pt idx="12">
                  <c:v>35.743486583298512</c:v>
                </c:pt>
                <c:pt idx="13">
                  <c:v>35.181963922275877</c:v>
                </c:pt>
                <c:pt idx="14">
                  <c:v>34.629262664227099</c:v>
                </c:pt>
                <c:pt idx="15">
                  <c:v>34.085244226765695</c:v>
                </c:pt>
                <c:pt idx="16">
                  <c:v>33.549772204605354</c:v>
                </c:pt>
                <c:pt idx="17">
                  <c:v>33.022712335358129</c:v>
                </c:pt>
                <c:pt idx="18">
                  <c:v>32.503932465869973</c:v>
                </c:pt>
                <c:pt idx="19">
                  <c:v>31.993302519085105</c:v>
                </c:pt>
                <c:pt idx="20">
                  <c:v>31.490694461430959</c:v>
                </c:pt>
                <c:pt idx="21">
                  <c:v>30.995982270715462</c:v>
                </c:pt>
                <c:pt idx="22">
                  <c:v>30.509041904528711</c:v>
                </c:pt>
                <c:pt idx="23">
                  <c:v>30.029751269140974</c:v>
                </c:pt>
                <c:pt idx="24">
                  <c:v>29.557990188889367</c:v>
                </c:pt>
                <c:pt idx="25">
                  <c:v>29.093640376045382</c:v>
                </c:pt>
                <c:pt idx="26">
                  <c:v>28.636585401155887</c:v>
                </c:pt>
                <c:pt idx="27">
                  <c:v>28.186710663849968</c:v>
                </c:pt>
                <c:pt idx="28">
                  <c:v>27.743903364104465</c:v>
                </c:pt>
                <c:pt idx="29">
                  <c:v>27.308052473960853</c:v>
                </c:pt>
                <c:pt idx="30">
                  <c:v>26.879048709686522</c:v>
                </c:pt>
                <c:pt idx="31">
                  <c:v>26.456784504373299</c:v>
                </c:pt>
                <c:pt idx="32">
                  <c:v>26.041153980966563</c:v>
                </c:pt>
                <c:pt idx="33">
                  <c:v>25.632052925717932</c:v>
                </c:pt>
                <c:pt idx="34">
                  <c:v>25.229378762055138</c:v>
                </c:pt>
                <c:pt idx="35">
                  <c:v>24.83303052486227</c:v>
                </c:pt>
                <c:pt idx="36">
                  <c:v>24.442908835164197</c:v>
                </c:pt>
                <c:pt idx="37">
                  <c:v>24.058915875208566</c:v>
                </c:pt>
                <c:pt idx="38">
                  <c:v>23.680955363939379</c:v>
                </c:pt>
                <c:pt idx="39">
                  <c:v>23.308932532855774</c:v>
                </c:pt>
                <c:pt idx="40">
                  <c:v>22.942754102250127</c:v>
                </c:pt>
                <c:pt idx="41">
                  <c:v>22.582328257819412</c:v>
                </c:pt>
                <c:pt idx="42">
                  <c:v>22.227564627643989</c:v>
                </c:pt>
                <c:pt idx="43">
                  <c:v>21.878374259528105</c:v>
                </c:pt>
                <c:pt idx="44">
                  <c:v>21.534669598696286</c:v>
                </c:pt>
                <c:pt idx="45">
                  <c:v>21.196364465840176</c:v>
                </c:pt>
                <c:pt idx="46">
                  <c:v>20.863374035510258</c:v>
                </c:pt>
                <c:pt idx="47">
                  <c:v>20.535614814846983</c:v>
                </c:pt>
                <c:pt idx="48">
                  <c:v>20.213004622646068</c:v>
                </c:pt>
                <c:pt idx="49">
                  <c:v>19.895462568752691</c:v>
                </c:pt>
                <c:pt idx="50">
                  <c:v>19.582909033779345</c:v>
                </c:pt>
                <c:pt idx="51">
                  <c:v>19.27526564914238</c:v>
                </c:pt>
                <c:pt idx="52">
                  <c:v>18.972455277412106</c:v>
                </c:pt>
                <c:pt idx="53">
                  <c:v>18.674401992971653</c:v>
                </c:pt>
                <c:pt idx="54">
                  <c:v>18.381031062979627</c:v>
                </c:pt>
                <c:pt idx="55">
                  <c:v>18.092268928631857</c:v>
                </c:pt>
                <c:pt idx="56">
                  <c:v>17.808043186717541</c:v>
                </c:pt>
                <c:pt idx="57">
                  <c:v>17.528282571465077</c:v>
                </c:pt>
                <c:pt idx="58">
                  <c:v>17.252916936673181</c:v>
                </c:pt>
                <c:pt idx="59">
                  <c:v>16.981877238122621</c:v>
                </c:pt>
                <c:pt idx="60">
                  <c:v>16.715095516264352</c:v>
                </c:pt>
                <c:pt idx="61">
                  <c:v>16.452504879179553</c:v>
                </c:pt>
                <c:pt idx="62">
                  <c:v>16.194039485807394</c:v>
                </c:pt>
                <c:pt idx="63">
                  <c:v>15.939634529436258</c:v>
                </c:pt>
                <c:pt idx="64">
                  <c:v>15.689226221454366</c:v>
                </c:pt>
                <c:pt idx="65">
                  <c:v>15.4427517753556</c:v>
                </c:pt>
                <c:pt idx="66">
                  <c:v>15.200149390996669</c:v>
                </c:pt>
                <c:pt idx="67">
                  <c:v>14.961358239101536</c:v>
                </c:pt>
                <c:pt idx="68">
                  <c:v>14.72631844600931</c:v>
                </c:pt>
                <c:pt idx="69">
                  <c:v>14.494971078661726</c:v>
                </c:pt>
                <c:pt idx="70">
                  <c:v>14.267258129826471</c:v>
                </c:pt>
                <c:pt idx="71">
                  <c:v>14.043122503552663</c:v>
                </c:pt>
                <c:pt idx="72">
                  <c:v>13.822508000854812</c:v>
                </c:pt>
                <c:pt idx="73">
                  <c:v>13.60535930562167</c:v>
                </c:pt>
                <c:pt idx="74">
                  <c:v>13.391621970746467</c:v>
                </c:pt>
                <c:pt idx="75">
                  <c:v>13.181242404475045</c:v>
                </c:pt>
              </c:numCache>
            </c:numRef>
          </c:yVal>
          <c:smooth val="1"/>
        </c:ser>
        <c:ser>
          <c:idx val="1"/>
          <c:order val="1"/>
          <c:tx>
            <c:v>Waste water fee, excl. tax</c:v>
          </c:tx>
          <c:marker>
            <c:symbol val="none"/>
          </c:marker>
          <c:xVal>
            <c:numRef>
              <c:f>'1a and counterfactual'!$B$11:$B$86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'1a and counterfactual'!$K$23:$K$86</c:f>
              <c:numCache>
                <c:formatCode>0,00</c:formatCode>
                <c:ptCount val="64"/>
                <c:pt idx="0">
                  <c:v>31.079502159819477</c:v>
                </c:pt>
                <c:pt idx="1">
                  <c:v>30.591249713730598</c:v>
                </c:pt>
                <c:pt idx="2">
                  <c:v>30.110667610940201</c:v>
                </c:pt>
                <c:pt idx="3">
                  <c:v>29.637635351967354</c:v>
                </c:pt>
                <c:pt idx="4">
                  <c:v>29.172034330352652</c:v>
                </c:pt>
                <c:pt idx="5">
                  <c:v>28.713747802919222</c:v>
                </c:pt>
                <c:pt idx="6">
                  <c:v>28.262660860500969</c:v>
                </c:pt>
                <c:pt idx="7">
                  <c:v>27.818660399130636</c:v>
                </c:pt>
                <c:pt idx="8">
                  <c:v>27.381635091680529</c:v>
                </c:pt>
                <c:pt idx="9">
                  <c:v>26.95147535994872</c:v>
                </c:pt>
                <c:pt idx="10">
                  <c:v>26.528073347183803</c:v>
                </c:pt>
                <c:pt idx="11">
                  <c:v>26.111322891041262</c:v>
                </c:pt>
                <c:pt idx="12">
                  <c:v>25.701119496964715</c:v>
                </c:pt>
                <c:pt idx="13">
                  <c:v>25.297360311985269</c:v>
                </c:pt>
                <c:pt idx="14">
                  <c:v>24.899944098932572</c:v>
                </c:pt>
                <c:pt idx="15">
                  <c:v>24.508771211050931</c:v>
                </c:pt>
                <c:pt idx="16">
                  <c:v>24.123743567014248</c:v>
                </c:pt>
                <c:pt idx="17">
                  <c:v>23.744764626333428</c:v>
                </c:pt>
                <c:pt idx="18">
                  <c:v>23.371739365150184</c:v>
                </c:pt>
                <c:pt idx="19">
                  <c:v>23.004574252411039</c:v>
                </c:pt>
                <c:pt idx="20">
                  <c:v>22.643177226415752</c:v>
                </c:pt>
                <c:pt idx="21">
                  <c:v>22.287457671734</c:v>
                </c:pt>
                <c:pt idx="22">
                  <c:v>21.937326396484846</c:v>
                </c:pt>
                <c:pt idx="23">
                  <c:v>21.592695609973038</c:v>
                </c:pt>
                <c:pt idx="24">
                  <c:v>21.253478900676718</c:v>
                </c:pt>
                <c:pt idx="25">
                  <c:v>20.919591214580844</c:v>
                </c:pt>
                <c:pt idx="26">
                  <c:v>20.59094883385109</c:v>
                </c:pt>
                <c:pt idx="27">
                  <c:v>20.26746935584271</c:v>
                </c:pt>
                <c:pt idx="28">
                  <c:v>19.949071672439175</c:v>
                </c:pt>
                <c:pt idx="29">
                  <c:v>19.635675949715434</c:v>
                </c:pt>
                <c:pt idx="30">
                  <c:v>19.327203607920595</c:v>
                </c:pt>
                <c:pt idx="31">
                  <c:v>19.023577301775163</c:v>
                </c:pt>
                <c:pt idx="32">
                  <c:v>18.724720901077703</c:v>
                </c:pt>
                <c:pt idx="33">
                  <c:v>18.430559471616245</c:v>
                </c:pt>
                <c:pt idx="34">
                  <c:v>18.141019256379561</c:v>
                </c:pt>
                <c:pt idx="35">
                  <c:v>17.856027657063535</c:v>
                </c:pt>
                <c:pt idx="36">
                  <c:v>17.57551321586817</c:v>
                </c:pt>
                <c:pt idx="37">
                  <c:v>17.299405597580474</c:v>
                </c:pt>
                <c:pt idx="38">
                  <c:v>17.02763557193887</c:v>
                </c:pt>
                <c:pt idx="39">
                  <c:v>16.760134996274648</c:v>
                </c:pt>
                <c:pt idx="40">
                  <c:v>16.496836798426088</c:v>
                </c:pt>
                <c:pt idx="41">
                  <c:v>16.237674959921033</c:v>
                </c:pt>
                <c:pt idx="42">
                  <c:v>15.982584499423657</c:v>
                </c:pt>
                <c:pt idx="43">
                  <c:v>15.731501456441245</c:v>
                </c:pt>
                <c:pt idx="44">
                  <c:v>15.484362875286998</c:v>
                </c:pt>
                <c:pt idx="45">
                  <c:v>15.241106789294703</c:v>
                </c:pt>
                <c:pt idx="46">
                  <c:v>15.001672205281464</c:v>
                </c:pt>
                <c:pt idx="47">
                  <c:v>14.765999088254455</c:v>
                </c:pt>
                <c:pt idx="48">
                  <c:v>14.534028346357983</c:v>
                </c:pt>
                <c:pt idx="49">
                  <c:v>14.305701816056969</c:v>
                </c:pt>
                <c:pt idx="50">
                  <c:v>14.080962247553261</c:v>
                </c:pt>
                <c:pt idx="51">
                  <c:v>13.859753290430985</c:v>
                </c:pt>
                <c:pt idx="52">
                  <c:v>13.642019479527479</c:v>
                </c:pt>
                <c:pt idx="53">
                  <c:v>13.427706221026103</c:v>
                </c:pt>
                <c:pt idx="54">
                  <c:v>13.216759778767617</c:v>
                </c:pt>
                <c:pt idx="55">
                  <c:v>13.009127260776539</c:v>
                </c:pt>
                <c:pt idx="56">
                  <c:v>12.804756605999211</c:v>
                </c:pt>
                <c:pt idx="57">
                  <c:v>12.603596571250181</c:v>
                </c:pt>
                <c:pt idx="58">
                  <c:v>12.405596718363668</c:v>
                </c:pt>
                <c:pt idx="59">
                  <c:v>12.210707401546873</c:v>
                </c:pt>
                <c:pt idx="60">
                  <c:v>12.018879754931975</c:v>
                </c:pt>
                <c:pt idx="61">
                  <c:v>11.830065680323655</c:v>
                </c:pt>
                <c:pt idx="62">
                  <c:v>11.644217835139131</c:v>
                </c:pt>
                <c:pt idx="63">
                  <c:v>11.461289620537658</c:v>
                </c:pt>
              </c:numCache>
            </c:numRef>
          </c:yVal>
          <c:smooth val="1"/>
        </c:ser>
        <c:axId val="133417216"/>
        <c:axId val="106955136"/>
      </c:scatterChart>
      <c:valAx>
        <c:axId val="13341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Time, years</a:t>
                </a:r>
              </a:p>
            </c:rich>
          </c:tx>
        </c:title>
        <c:numFmt formatCode="Standard" sourceLinked="1"/>
        <c:majorTickMark val="none"/>
        <c:tickLblPos val="nextTo"/>
        <c:crossAx val="106955136"/>
        <c:crosses val="autoZero"/>
        <c:crossBetween val="midCat"/>
      </c:valAx>
      <c:valAx>
        <c:axId val="106955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DKK per m3</a:t>
                </a:r>
              </a:p>
            </c:rich>
          </c:tx>
        </c:title>
        <c:numFmt formatCode="0,00" sourceLinked="1"/>
        <c:majorTickMark val="none"/>
        <c:tickLblPos val="nextTo"/>
        <c:crossAx val="133417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style val="3"/>
  <c:chart>
    <c:plotArea>
      <c:layout>
        <c:manualLayout>
          <c:layoutTarget val="inner"/>
          <c:xMode val="edge"/>
          <c:yMode val="edge"/>
          <c:x val="0.11818295440342692"/>
          <c:y val="4.0533703588675543E-2"/>
          <c:w val="0.78506016293417868"/>
          <c:h val="0.93130691610184468"/>
        </c:manualLayout>
      </c:layout>
      <c:scatterChart>
        <c:scatterStyle val="smoothMarker"/>
        <c:ser>
          <c:idx val="0"/>
          <c:order val="0"/>
          <c:tx>
            <c:strRef>
              <c:f>'Ændret CPI, 1a'!$B$91</c:f>
              <c:strCache>
                <c:ptCount val="1"/>
                <c:pt idx="0">
                  <c:v>-2,50%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1a'!$B$92:$B$167</c:f>
              <c:numCache>
                <c:formatCode>0,00</c:formatCode>
                <c:ptCount val="76"/>
                <c:pt idx="1">
                  <c:v>104.86553846153824</c:v>
                </c:pt>
                <c:pt idx="2">
                  <c:v>107.55439842209051</c:v>
                </c:pt>
                <c:pt idx="3">
                  <c:v>110.31220350983642</c:v>
                </c:pt>
                <c:pt idx="4">
                  <c:v>113.14072154855018</c:v>
                </c:pt>
                <c:pt idx="5">
                  <c:v>116.0417656908207</c:v>
                </c:pt>
                <c:pt idx="6">
                  <c:v>119.01719558032893</c:v>
                </c:pt>
                <c:pt idx="7">
                  <c:v>122.06891854392711</c:v>
                </c:pt>
                <c:pt idx="8">
                  <c:v>125.19889081428423</c:v>
                </c:pt>
                <c:pt idx="9">
                  <c:v>128.40911878388124</c:v>
                </c:pt>
                <c:pt idx="10">
                  <c:v>131.70166029116027</c:v>
                </c:pt>
                <c:pt idx="11">
                  <c:v>135.07862593965157</c:v>
                </c:pt>
                <c:pt idx="12">
                  <c:v>138.54218045092466</c:v>
                </c:pt>
                <c:pt idx="13">
                  <c:v>142.09454405223045</c:v>
                </c:pt>
                <c:pt idx="14">
                  <c:v>145.73799389972353</c:v>
                </c:pt>
                <c:pt idx="15">
                  <c:v>149.47486553817799</c:v>
                </c:pt>
                <c:pt idx="16">
                  <c:v>153.30755439813126</c:v>
                </c:pt>
                <c:pt idx="17">
                  <c:v>157.23851733141669</c:v>
                </c:pt>
                <c:pt idx="18">
                  <c:v>161.27027418606841</c:v>
                </c:pt>
                <c:pt idx="19">
                  <c:v>165.40540942160862</c:v>
                </c:pt>
                <c:pt idx="20">
                  <c:v>169.64657376575244</c:v>
                </c:pt>
                <c:pt idx="21">
                  <c:v>173.99648591359227</c:v>
                </c:pt>
                <c:pt idx="22">
                  <c:v>178.45793427035105</c:v>
                </c:pt>
                <c:pt idx="23">
                  <c:v>183.03377873882161</c:v>
                </c:pt>
                <c:pt idx="24">
                  <c:v>187.72695255263753</c:v>
                </c:pt>
                <c:pt idx="25">
                  <c:v>192.54046415655131</c:v>
                </c:pt>
                <c:pt idx="26">
                  <c:v>197.47739913492444</c:v>
                </c:pt>
                <c:pt idx="27">
                  <c:v>202.54092218966611</c:v>
                </c:pt>
                <c:pt idx="28">
                  <c:v>207.73427916888829</c:v>
                </c:pt>
                <c:pt idx="29">
                  <c:v>213.06079914757777</c:v>
                </c:pt>
                <c:pt idx="30">
                  <c:v>218.52389656161822</c:v>
                </c:pt>
                <c:pt idx="31">
                  <c:v>224.12707339653153</c:v>
                </c:pt>
                <c:pt idx="32">
                  <c:v>229.87392143234001</c:v>
                </c:pt>
                <c:pt idx="33">
                  <c:v>235.76812454598974</c:v>
                </c:pt>
                <c:pt idx="34">
                  <c:v>241.81346107281001</c:v>
                </c:pt>
                <c:pt idx="35">
                  <c:v>248.01380622852307</c:v>
                </c:pt>
                <c:pt idx="36">
                  <c:v>254.37313459335701</c:v>
                </c:pt>
                <c:pt idx="37">
                  <c:v>260.89552265985338</c:v>
                </c:pt>
                <c:pt idx="38">
                  <c:v>267.58515144600347</c:v>
                </c:pt>
                <c:pt idx="39">
                  <c:v>274.44630917538819</c:v>
                </c:pt>
                <c:pt idx="40">
                  <c:v>281.48339402603921</c:v>
                </c:pt>
                <c:pt idx="41">
                  <c:v>288.70091694978379</c:v>
                </c:pt>
                <c:pt idx="42">
                  <c:v>296.10350456388079</c:v>
                </c:pt>
                <c:pt idx="43">
                  <c:v>303.69590211680082</c:v>
                </c:pt>
                <c:pt idx="44">
                  <c:v>311.4829765300521</c:v>
                </c:pt>
                <c:pt idx="45">
                  <c:v>319.46971951800219</c:v>
                </c:pt>
                <c:pt idx="46">
                  <c:v>327.66125078769454</c:v>
                </c:pt>
                <c:pt idx="47">
                  <c:v>336.06282132071243</c:v>
                </c:pt>
                <c:pt idx="48">
                  <c:v>344.67981673919218</c:v>
                </c:pt>
                <c:pt idx="49">
                  <c:v>353.51776075814581</c:v>
                </c:pt>
                <c:pt idx="50">
                  <c:v>362.58231872630347</c:v>
                </c:pt>
                <c:pt idx="51">
                  <c:v>371.8793012577471</c:v>
                </c:pt>
                <c:pt idx="52">
                  <c:v>381.41466795666372</c:v>
                </c:pt>
                <c:pt idx="53">
                  <c:v>391.19453123760383</c:v>
                </c:pt>
                <c:pt idx="54">
                  <c:v>401.22516024369628</c:v>
                </c:pt>
                <c:pt idx="55">
                  <c:v>411.5129848653296</c:v>
                </c:pt>
                <c:pt idx="56">
                  <c:v>422.0645998618765</c:v>
                </c:pt>
                <c:pt idx="57">
                  <c:v>432.88676908910406</c:v>
                </c:pt>
                <c:pt idx="58">
                  <c:v>443.98642983497854</c:v>
                </c:pt>
                <c:pt idx="59">
                  <c:v>455.37069726664464</c:v>
                </c:pt>
                <c:pt idx="60">
                  <c:v>467.04686899143042</c:v>
                </c:pt>
                <c:pt idx="61">
                  <c:v>479.02242973480048</c:v>
                </c:pt>
                <c:pt idx="62">
                  <c:v>491.30505613825687</c:v>
                </c:pt>
                <c:pt idx="63">
                  <c:v>503.90262168026351</c:v>
                </c:pt>
                <c:pt idx="64">
                  <c:v>516.82320172334721</c:v>
                </c:pt>
                <c:pt idx="65">
                  <c:v>530.07507869061249</c:v>
                </c:pt>
                <c:pt idx="66">
                  <c:v>543.66674737498715</c:v>
                </c:pt>
                <c:pt idx="67">
                  <c:v>557.60692038460218</c:v>
                </c:pt>
                <c:pt idx="68">
                  <c:v>571.90453372779723</c:v>
                </c:pt>
                <c:pt idx="69">
                  <c:v>586.56875254133047</c:v>
                </c:pt>
                <c:pt idx="70">
                  <c:v>601.60897696546715</c:v>
                </c:pt>
                <c:pt idx="71">
                  <c:v>617.03484816971002</c:v>
                </c:pt>
                <c:pt idx="72">
                  <c:v>632.85625453303578</c:v>
                </c:pt>
                <c:pt idx="73">
                  <c:v>649.08333798260082</c:v>
                </c:pt>
                <c:pt idx="74">
                  <c:v>665.72650049497531</c:v>
                </c:pt>
                <c:pt idx="75">
                  <c:v>682.79641076407734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'Ændret CPI, 1a'!$C$91</c:f>
              <c:strCache>
                <c:ptCount val="1"/>
                <c:pt idx="0">
                  <c:v>-2,00%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1a'!$C$92:$C$167</c:f>
              <c:numCache>
                <c:formatCode>Standard</c:formatCode>
                <c:ptCount val="76"/>
                <c:pt idx="1">
                  <c:v>104.33051020408142</c:v>
                </c:pt>
                <c:pt idx="2">
                  <c:v>106.459704289879</c:v>
                </c:pt>
                <c:pt idx="3">
                  <c:v>108.63235131620306</c:v>
                </c:pt>
                <c:pt idx="4">
                  <c:v>110.84933807775823</c:v>
                </c:pt>
                <c:pt idx="5">
                  <c:v>113.11156946710024</c:v>
                </c:pt>
                <c:pt idx="6">
                  <c:v>115.41996884397985</c:v>
                </c:pt>
                <c:pt idx="7">
                  <c:v>117.77547841222433</c:v>
                </c:pt>
                <c:pt idx="8">
                  <c:v>120.17905960431055</c:v>
                </c:pt>
                <c:pt idx="9">
                  <c:v>122.63169347378627</c:v>
                </c:pt>
                <c:pt idx="10">
                  <c:v>125.13438109570029</c:v>
                </c:pt>
                <c:pt idx="11">
                  <c:v>127.68814397520438</c:v>
                </c:pt>
                <c:pt idx="12">
                  <c:v>130.29402446449427</c:v>
                </c:pt>
                <c:pt idx="13">
                  <c:v>132.95308618825945</c:v>
                </c:pt>
                <c:pt idx="14">
                  <c:v>135.66641447781578</c:v>
                </c:pt>
                <c:pt idx="15">
                  <c:v>138.43511681409774</c:v>
                </c:pt>
                <c:pt idx="16">
                  <c:v>141.26032327969156</c:v>
                </c:pt>
                <c:pt idx="17">
                  <c:v>144.14318702009345</c:v>
                </c:pt>
                <c:pt idx="18">
                  <c:v>147.08488471438108</c:v>
                </c:pt>
                <c:pt idx="19">
                  <c:v>150.08661705549088</c:v>
                </c:pt>
                <c:pt idx="20">
                  <c:v>153.14960924029683</c:v>
                </c:pt>
                <c:pt idx="21">
                  <c:v>156.27511146969064</c:v>
                </c:pt>
                <c:pt idx="22">
                  <c:v>159.464399458868</c:v>
                </c:pt>
                <c:pt idx="23">
                  <c:v>162.7187749580286</c:v>
                </c:pt>
                <c:pt idx="24">
                  <c:v>166.03956628370264</c:v>
                </c:pt>
                <c:pt idx="25">
                  <c:v>169.42812886092108</c:v>
                </c:pt>
                <c:pt idx="26">
                  <c:v>172.88584577645008</c:v>
                </c:pt>
                <c:pt idx="27">
                  <c:v>176.41412834331643</c:v>
                </c:pt>
                <c:pt idx="28">
                  <c:v>180.0144166768535</c:v>
                </c:pt>
                <c:pt idx="29">
                  <c:v>183.68818028250357</c:v>
                </c:pt>
                <c:pt idx="30">
                  <c:v>187.4369186556159</c:v>
                </c:pt>
                <c:pt idx="31">
                  <c:v>191.26216189348563</c:v>
                </c:pt>
                <c:pt idx="32">
                  <c:v>195.1654713198833</c:v>
                </c:pt>
                <c:pt idx="33">
                  <c:v>199.14844012232987</c:v>
                </c:pt>
                <c:pt idx="34">
                  <c:v>203.21269400237742</c:v>
                </c:pt>
                <c:pt idx="35">
                  <c:v>207.35989183916067</c:v>
                </c:pt>
                <c:pt idx="36">
                  <c:v>211.59172636649049</c:v>
                </c:pt>
                <c:pt idx="37">
                  <c:v>215.90992486376581</c:v>
                </c:pt>
                <c:pt idx="38">
                  <c:v>220.31624986098552</c:v>
                </c:pt>
                <c:pt idx="39">
                  <c:v>224.8124998581485</c:v>
                </c:pt>
                <c:pt idx="40">
                  <c:v>229.40051005933523</c:v>
                </c:pt>
                <c:pt idx="41">
                  <c:v>234.08215312177063</c:v>
                </c:pt>
                <c:pt idx="42">
                  <c:v>238.85933992017414</c:v>
                </c:pt>
                <c:pt idx="43">
                  <c:v>243.7340203267083</c:v>
                </c:pt>
                <c:pt idx="44">
                  <c:v>248.70818400684522</c:v>
                </c:pt>
                <c:pt idx="45">
                  <c:v>253.78386123147473</c:v>
                </c:pt>
                <c:pt idx="46">
                  <c:v>258.96312370558644</c:v>
                </c:pt>
                <c:pt idx="47">
                  <c:v>264.24808541386375</c:v>
                </c:pt>
                <c:pt idx="48">
                  <c:v>269.64090348353443</c:v>
                </c:pt>
                <c:pt idx="49">
                  <c:v>275.14377906483105</c:v>
                </c:pt>
                <c:pt idx="50">
                  <c:v>280.75895822941948</c:v>
                </c:pt>
                <c:pt idx="51">
                  <c:v>286.48873288716271</c:v>
                </c:pt>
                <c:pt idx="52">
                  <c:v>292.33544172159458</c:v>
                </c:pt>
                <c:pt idx="53">
                  <c:v>298.30147114448425</c:v>
                </c:pt>
                <c:pt idx="54">
                  <c:v>304.38925626988191</c:v>
                </c:pt>
                <c:pt idx="55">
                  <c:v>310.60128190804284</c:v>
                </c:pt>
                <c:pt idx="56">
                  <c:v>316.94008357963554</c:v>
                </c:pt>
                <c:pt idx="57">
                  <c:v>323.40824855064852</c:v>
                </c:pt>
                <c:pt idx="58">
                  <c:v>330.00841688841683</c:v>
                </c:pt>
                <c:pt idx="59">
                  <c:v>336.74328253920095</c:v>
                </c:pt>
                <c:pt idx="60">
                  <c:v>343.61559442775609</c:v>
                </c:pt>
                <c:pt idx="61">
                  <c:v>350.62815757934294</c:v>
                </c:pt>
                <c:pt idx="62">
                  <c:v>357.78383426463563</c:v>
                </c:pt>
                <c:pt idx="63">
                  <c:v>365.08554516799558</c:v>
                </c:pt>
                <c:pt idx="64">
                  <c:v>372.53627057958732</c:v>
                </c:pt>
                <c:pt idx="65">
                  <c:v>380.13905161182385</c:v>
                </c:pt>
                <c:pt idx="66">
                  <c:v>387.89699144063655</c:v>
                </c:pt>
                <c:pt idx="67">
                  <c:v>395.8132565720781</c:v>
                </c:pt>
                <c:pt idx="68">
                  <c:v>403.89107813477358</c:v>
                </c:pt>
                <c:pt idx="69">
                  <c:v>412.13375319874865</c:v>
                </c:pt>
                <c:pt idx="70">
                  <c:v>420.54464612117209</c:v>
                </c:pt>
                <c:pt idx="71">
                  <c:v>429.12718991956336</c:v>
                </c:pt>
                <c:pt idx="72">
                  <c:v>437.8848876730238</c:v>
                </c:pt>
                <c:pt idx="73">
                  <c:v>446.82131395206517</c:v>
                </c:pt>
                <c:pt idx="74">
                  <c:v>455.94011627761756</c:v>
                </c:pt>
                <c:pt idx="75">
                  <c:v>465.24501660981377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'Ændret CPI, 1a'!$D$91</c:f>
              <c:strCache>
                <c:ptCount val="1"/>
                <c:pt idx="0">
                  <c:v>-1,5%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1a'!$D$92:$D$167</c:f>
              <c:numCache>
                <c:formatCode>Standard</c:formatCode>
                <c:ptCount val="76"/>
                <c:pt idx="1">
                  <c:v>103.80091370558354</c:v>
                </c:pt>
                <c:pt idx="2">
                  <c:v>105.38163827978023</c:v>
                </c:pt>
                <c:pt idx="3">
                  <c:v>106.98643480180735</c:v>
                </c:pt>
                <c:pt idx="4">
                  <c:v>108.61566984955061</c:v>
                </c:pt>
                <c:pt idx="5">
                  <c:v>110.26971558330011</c:v>
                </c:pt>
                <c:pt idx="6">
                  <c:v>111.94894983076153</c:v>
                </c:pt>
                <c:pt idx="7">
                  <c:v>113.65375617336197</c:v>
                </c:pt>
                <c:pt idx="8">
                  <c:v>115.38452403387001</c:v>
                </c:pt>
                <c:pt idx="9">
                  <c:v>117.14164876535027</c:v>
                </c:pt>
                <c:pt idx="10">
                  <c:v>118.92553174147235</c:v>
                </c:pt>
                <c:pt idx="11">
                  <c:v>120.73658044819527</c:v>
                </c:pt>
                <c:pt idx="12">
                  <c:v>122.575208576848</c:v>
                </c:pt>
                <c:pt idx="13">
                  <c:v>124.44183611862742</c:v>
                </c:pt>
                <c:pt idx="14">
                  <c:v>126.33688946053543</c:v>
                </c:pt>
                <c:pt idx="15">
                  <c:v>128.26080148277711</c:v>
                </c:pt>
                <c:pt idx="16">
                  <c:v>130.21401165764172</c:v>
                </c:pt>
                <c:pt idx="17">
                  <c:v>132.19696614989007</c:v>
                </c:pt>
                <c:pt idx="18">
                  <c:v>134.21011791867014</c:v>
                </c:pt>
                <c:pt idx="19">
                  <c:v>136.2539268209849</c:v>
                </c:pt>
                <c:pt idx="20">
                  <c:v>138.32885971673593</c:v>
                </c:pt>
                <c:pt idx="21">
                  <c:v>140.43539057536643</c:v>
                </c:pt>
                <c:pt idx="22">
                  <c:v>142.57400058412836</c:v>
                </c:pt>
                <c:pt idx="23">
                  <c:v>144.74517825799833</c:v>
                </c:pt>
                <c:pt idx="24">
                  <c:v>146.94941955126734</c:v>
                </c:pt>
                <c:pt idx="25">
                  <c:v>149.18722797082981</c:v>
                </c:pt>
                <c:pt idx="26">
                  <c:v>151.45911469119775</c:v>
                </c:pt>
                <c:pt idx="27">
                  <c:v>153.76559867126676</c:v>
                </c:pt>
                <c:pt idx="28">
                  <c:v>156.10720677285966</c:v>
                </c:pt>
                <c:pt idx="29">
                  <c:v>158.48447388107581</c:v>
                </c:pt>
                <c:pt idx="30">
                  <c:v>160.89794302647289</c:v>
                </c:pt>
                <c:pt idx="31">
                  <c:v>163.34816550910955</c:v>
                </c:pt>
                <c:pt idx="32">
                  <c:v>165.83570102447669</c:v>
                </c:pt>
                <c:pt idx="33">
                  <c:v>168.36111779134689</c:v>
                </c:pt>
                <c:pt idx="34">
                  <c:v>170.92499268157044</c:v>
                </c:pt>
                <c:pt idx="35">
                  <c:v>173.52791135184816</c:v>
                </c:pt>
                <c:pt idx="36">
                  <c:v>176.17046837751082</c:v>
                </c:pt>
                <c:pt idx="37">
                  <c:v>178.85326738833587</c:v>
                </c:pt>
                <c:pt idx="38">
                  <c:v>181.57692120643236</c:v>
                </c:pt>
                <c:pt idx="39">
                  <c:v>184.34205198622573</c:v>
                </c:pt>
                <c:pt idx="40">
                  <c:v>187.14929135657434</c:v>
                </c:pt>
                <c:pt idx="41">
                  <c:v>189.99928056505013</c:v>
                </c:pt>
                <c:pt idx="42">
                  <c:v>192.89267062441635</c:v>
                </c:pt>
                <c:pt idx="43">
                  <c:v>195.83012246133637</c:v>
                </c:pt>
                <c:pt idx="44">
                  <c:v>198.81230706734655</c:v>
                </c:pt>
                <c:pt idx="45">
                  <c:v>201.83990565212849</c:v>
                </c:pt>
                <c:pt idx="46">
                  <c:v>204.91360979911522</c:v>
                </c:pt>
                <c:pt idx="47">
                  <c:v>208.03412162346726</c:v>
                </c:pt>
                <c:pt idx="48">
                  <c:v>211.20215393245405</c:v>
                </c:pt>
                <c:pt idx="49">
                  <c:v>214.41843038827824</c:v>
                </c:pt>
                <c:pt idx="50">
                  <c:v>217.68368567337893</c:v>
                </c:pt>
                <c:pt idx="51">
                  <c:v>220.99866565825269</c:v>
                </c:pt>
                <c:pt idx="52">
                  <c:v>224.36412757183015</c:v>
                </c:pt>
                <c:pt idx="53">
                  <c:v>227.78084017444687</c:v>
                </c:pt>
                <c:pt idx="54">
                  <c:v>231.24958393344858</c:v>
                </c:pt>
                <c:pt idx="55">
                  <c:v>234.77115120147067</c:v>
                </c:pt>
                <c:pt idx="56">
                  <c:v>238.34634639743211</c:v>
                </c:pt>
                <c:pt idx="57">
                  <c:v>241.97598619028645</c:v>
                </c:pt>
                <c:pt idx="58">
                  <c:v>245.66089968556997</c:v>
                </c:pt>
                <c:pt idx="59">
                  <c:v>249.40192861479184</c:v>
                </c:pt>
                <c:pt idx="60">
                  <c:v>253.1999275277075</c:v>
                </c:pt>
                <c:pt idx="61">
                  <c:v>257.05576398752032</c:v>
                </c:pt>
                <c:pt idx="62">
                  <c:v>260.97031876905612</c:v>
                </c:pt>
                <c:pt idx="63">
                  <c:v>264.94448605995547</c:v>
                </c:pt>
                <c:pt idx="64">
                  <c:v>268.97917366492936</c:v>
                </c:pt>
                <c:pt idx="65">
                  <c:v>273.07530321312629</c:v>
                </c:pt>
                <c:pt idx="66">
                  <c:v>277.23381036865612</c:v>
                </c:pt>
                <c:pt idx="67">
                  <c:v>281.45564504432093</c:v>
                </c:pt>
                <c:pt idx="68">
                  <c:v>285.74177161859996</c:v>
                </c:pt>
                <c:pt idx="69">
                  <c:v>290.09316915593899</c:v>
                </c:pt>
                <c:pt idx="70">
                  <c:v>294.51083163039493</c:v>
                </c:pt>
                <c:pt idx="71">
                  <c:v>298.99576815268523</c:v>
                </c:pt>
                <c:pt idx="72">
                  <c:v>303.54900320069567</c:v>
                </c:pt>
                <c:pt idx="73">
                  <c:v>308.1715768534981</c:v>
                </c:pt>
                <c:pt idx="74">
                  <c:v>312.86454502893213</c:v>
                </c:pt>
                <c:pt idx="75">
                  <c:v>317.62897972480414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'Ændret CPI, 1a'!$E$91</c:f>
              <c:strCache>
                <c:ptCount val="1"/>
                <c:pt idx="0">
                  <c:v>-1%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1a'!$E$92:$E$167</c:f>
              <c:numCache>
                <c:formatCode>Standard</c:formatCode>
                <c:ptCount val="76"/>
                <c:pt idx="1">
                  <c:v>103.27666666666644</c:v>
                </c:pt>
                <c:pt idx="2">
                  <c:v>104.3198653198651</c:v>
                </c:pt>
                <c:pt idx="3">
                  <c:v>105.37360133319707</c:v>
                </c:pt>
                <c:pt idx="4">
                  <c:v>106.43798114464352</c:v>
                </c:pt>
                <c:pt idx="5">
                  <c:v>107.51311226731669</c:v>
                </c:pt>
                <c:pt idx="6">
                  <c:v>108.59910330031988</c:v>
                </c:pt>
                <c:pt idx="7">
                  <c:v>109.69606393971705</c:v>
                </c:pt>
                <c:pt idx="8">
                  <c:v>110.80410498961319</c:v>
                </c:pt>
                <c:pt idx="9">
                  <c:v>111.92333837334667</c:v>
                </c:pt>
                <c:pt idx="10">
                  <c:v>113.05387714479461</c:v>
                </c:pt>
                <c:pt idx="11">
                  <c:v>114.19583549979254</c:v>
                </c:pt>
                <c:pt idx="12">
                  <c:v>115.34932878766922</c:v>
                </c:pt>
                <c:pt idx="13">
                  <c:v>116.51447352289821</c:v>
                </c:pt>
                <c:pt idx="14">
                  <c:v>117.69138739686687</c:v>
                </c:pt>
                <c:pt idx="15">
                  <c:v>118.88018928976453</c:v>
                </c:pt>
                <c:pt idx="16">
                  <c:v>120.08099928259043</c:v>
                </c:pt>
                <c:pt idx="17">
                  <c:v>121.29393866928326</c:v>
                </c:pt>
                <c:pt idx="18">
                  <c:v>122.519129968973</c:v>
                </c:pt>
                <c:pt idx="19">
                  <c:v>123.75669693835657</c:v>
                </c:pt>
                <c:pt idx="20">
                  <c:v>125.00676458419855</c:v>
                </c:pt>
                <c:pt idx="21">
                  <c:v>126.26945917595813</c:v>
                </c:pt>
                <c:pt idx="22">
                  <c:v>127.54490825854359</c:v>
                </c:pt>
                <c:pt idx="23">
                  <c:v>128.83324066519552</c:v>
                </c:pt>
                <c:pt idx="24">
                  <c:v>130.13458653050054</c:v>
                </c:pt>
                <c:pt idx="25">
                  <c:v>131.44907730353592</c:v>
                </c:pt>
                <c:pt idx="26">
                  <c:v>132.77684576114737</c:v>
                </c:pt>
                <c:pt idx="27">
                  <c:v>134.11802602136098</c:v>
                </c:pt>
                <c:pt idx="28">
                  <c:v>135.47275355693029</c:v>
                </c:pt>
                <c:pt idx="29">
                  <c:v>136.84116520902052</c:v>
                </c:pt>
                <c:pt idx="30">
                  <c:v>138.22339920103082</c:v>
                </c:pt>
                <c:pt idx="31">
                  <c:v>139.61959515255637</c:v>
                </c:pt>
                <c:pt idx="32">
                  <c:v>141.02989409349129</c:v>
                </c:pt>
                <c:pt idx="33">
                  <c:v>142.45443847827406</c:v>
                </c:pt>
                <c:pt idx="34">
                  <c:v>143.89337220027681</c:v>
                </c:pt>
                <c:pt idx="35">
                  <c:v>145.34684060634021</c:v>
                </c:pt>
                <c:pt idx="36">
                  <c:v>146.81499051145477</c:v>
                </c:pt>
                <c:pt idx="37">
                  <c:v>148.29797021359067</c:v>
                </c:pt>
                <c:pt idx="38">
                  <c:v>149.79592950867743</c:v>
                </c:pt>
                <c:pt idx="39">
                  <c:v>151.30901970573478</c:v>
                </c:pt>
                <c:pt idx="40">
                  <c:v>152.83739364215637</c:v>
                </c:pt>
                <c:pt idx="41">
                  <c:v>154.38120569914784</c:v>
                </c:pt>
                <c:pt idx="42">
                  <c:v>155.94061181732107</c:v>
                </c:pt>
                <c:pt idx="43">
                  <c:v>157.51576951244553</c:v>
                </c:pt>
                <c:pt idx="44">
                  <c:v>159.10683789135908</c:v>
                </c:pt>
                <c:pt idx="45">
                  <c:v>160.71397766803952</c:v>
                </c:pt>
                <c:pt idx="46">
                  <c:v>162.3373511798379</c:v>
                </c:pt>
                <c:pt idx="47">
                  <c:v>163.97712240387665</c:v>
                </c:pt>
                <c:pt idx="48">
                  <c:v>165.63345697361277</c:v>
                </c:pt>
                <c:pt idx="49">
                  <c:v>167.30652219556848</c:v>
                </c:pt>
                <c:pt idx="50">
                  <c:v>168.9964870662308</c:v>
                </c:pt>
                <c:pt idx="51">
                  <c:v>170.70352228912202</c:v>
                </c:pt>
                <c:pt idx="52">
                  <c:v>172.42780029204243</c:v>
                </c:pt>
                <c:pt idx="53">
                  <c:v>174.16949524448731</c:v>
                </c:pt>
                <c:pt idx="54">
                  <c:v>175.92878307523972</c:v>
                </c:pt>
                <c:pt idx="55">
                  <c:v>177.7058414901411</c:v>
                </c:pt>
                <c:pt idx="56">
                  <c:v>179.50084999004153</c:v>
                </c:pt>
                <c:pt idx="57">
                  <c:v>181.31398988893088</c:v>
                </c:pt>
                <c:pt idx="58">
                  <c:v>183.14544433225339</c:v>
                </c:pt>
                <c:pt idx="59">
                  <c:v>184.99539831540744</c:v>
                </c:pt>
                <c:pt idx="60">
                  <c:v>186.8640387024318</c:v>
                </c:pt>
                <c:pt idx="61">
                  <c:v>188.75155424488062</c:v>
                </c:pt>
                <c:pt idx="62">
                  <c:v>190.65813560088947</c:v>
                </c:pt>
                <c:pt idx="63">
                  <c:v>192.58397535443385</c:v>
                </c:pt>
                <c:pt idx="64">
                  <c:v>194.52926803478167</c:v>
                </c:pt>
                <c:pt idx="65">
                  <c:v>196.4942101361431</c:v>
                </c:pt>
                <c:pt idx="66">
                  <c:v>198.47900013751828</c:v>
                </c:pt>
                <c:pt idx="67">
                  <c:v>200.48383852274574</c:v>
                </c:pt>
                <c:pt idx="68">
                  <c:v>202.50892780075327</c:v>
                </c:pt>
                <c:pt idx="69">
                  <c:v>204.55447252601343</c:v>
                </c:pt>
                <c:pt idx="70">
                  <c:v>206.62067931920546</c:v>
                </c:pt>
                <c:pt idx="71">
                  <c:v>208.70775688808632</c:v>
                </c:pt>
                <c:pt idx="72">
                  <c:v>210.81591604857209</c:v>
                </c:pt>
                <c:pt idx="73">
                  <c:v>212.94536974603241</c:v>
                </c:pt>
                <c:pt idx="74">
                  <c:v>215.09633307680042</c:v>
                </c:pt>
                <c:pt idx="75">
                  <c:v>217.26902330989941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'Ændret CPI, 1a'!$F$91</c:f>
              <c:strCache>
                <c:ptCount val="1"/>
                <c:pt idx="0">
                  <c:v>-0,5%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1a'!$F$92:$F$167</c:f>
              <c:numCache>
                <c:formatCode>Standard</c:formatCode>
                <c:ptCount val="76"/>
                <c:pt idx="1">
                  <c:v>102.75768844221083</c:v>
                </c:pt>
                <c:pt idx="2">
                  <c:v>103.27405873589028</c:v>
                </c:pt>
                <c:pt idx="3">
                  <c:v>103.79302385516611</c:v>
                </c:pt>
                <c:pt idx="4">
                  <c:v>104.31459683936293</c:v>
                </c:pt>
                <c:pt idx="5">
                  <c:v>104.83879079332958</c:v>
                </c:pt>
                <c:pt idx="6">
                  <c:v>105.36561888776841</c:v>
                </c:pt>
                <c:pt idx="7">
                  <c:v>105.89509435956624</c:v>
                </c:pt>
                <c:pt idx="8">
                  <c:v>106.42723051212688</c:v>
                </c:pt>
                <c:pt idx="9">
                  <c:v>106.96204071570541</c:v>
                </c:pt>
                <c:pt idx="10">
                  <c:v>107.49953840774413</c:v>
                </c:pt>
                <c:pt idx="11">
                  <c:v>108.03973709321019</c:v>
                </c:pt>
                <c:pt idx="12">
                  <c:v>108.58265034493485</c:v>
                </c:pt>
                <c:pt idx="13">
                  <c:v>109.12829180395461</c:v>
                </c:pt>
                <c:pt idx="14">
                  <c:v>109.67667517985389</c:v>
                </c:pt>
                <c:pt idx="15">
                  <c:v>110.22781425110944</c:v>
                </c:pt>
                <c:pt idx="16">
                  <c:v>110.78172286543662</c:v>
                </c:pt>
                <c:pt idx="17">
                  <c:v>111.33841494013731</c:v>
                </c:pt>
                <c:pt idx="18">
                  <c:v>111.89790446244956</c:v>
                </c:pt>
                <c:pt idx="19">
                  <c:v>112.46020548989905</c:v>
                </c:pt>
                <c:pt idx="20">
                  <c:v>113.0253321506523</c:v>
                </c:pt>
                <c:pt idx="21">
                  <c:v>113.59329864387166</c:v>
                </c:pt>
                <c:pt idx="22">
                  <c:v>114.16411924007203</c:v>
                </c:pt>
                <c:pt idx="23">
                  <c:v>114.73780828147943</c:v>
                </c:pt>
                <c:pt idx="24">
                  <c:v>115.31438018239137</c:v>
                </c:pt>
                <c:pt idx="25">
                  <c:v>115.89384942953907</c:v>
                </c:pt>
                <c:pt idx="26">
                  <c:v>116.47623058245132</c:v>
                </c:pt>
                <c:pt idx="27">
                  <c:v>117.06153827382043</c:v>
                </c:pt>
                <c:pt idx="28">
                  <c:v>117.64978720986977</c:v>
                </c:pt>
                <c:pt idx="29">
                  <c:v>118.24099217072337</c:v>
                </c:pt>
                <c:pt idx="30">
                  <c:v>118.83516801077727</c:v>
                </c:pt>
                <c:pt idx="31">
                  <c:v>119.43232965907264</c:v>
                </c:pt>
                <c:pt idx="32">
                  <c:v>120.03249211967099</c:v>
                </c:pt>
                <c:pt idx="33">
                  <c:v>120.63567047203115</c:v>
                </c:pt>
                <c:pt idx="34">
                  <c:v>121.24187987138809</c:v>
                </c:pt>
                <c:pt idx="35">
                  <c:v>121.85113554913376</c:v>
                </c:pt>
                <c:pt idx="36">
                  <c:v>122.46345281319975</c:v>
                </c:pt>
                <c:pt idx="37">
                  <c:v>123.07884704844196</c:v>
                </c:pt>
                <c:pt idx="38">
                  <c:v>123.69733371702709</c:v>
                </c:pt>
                <c:pt idx="39">
                  <c:v>124.3189283588212</c:v>
                </c:pt>
                <c:pt idx="40">
                  <c:v>124.94364659178011</c:v>
                </c:pt>
                <c:pt idx="41">
                  <c:v>125.57150411234181</c:v>
                </c:pt>
                <c:pt idx="42">
                  <c:v>126.20251669582092</c:v>
                </c:pt>
                <c:pt idx="43">
                  <c:v>126.83670019680495</c:v>
                </c:pt>
                <c:pt idx="44">
                  <c:v>127.47407054955269</c:v>
                </c:pt>
                <c:pt idx="45">
                  <c:v>128.11464376839467</c:v>
                </c:pt>
                <c:pt idx="46">
                  <c:v>128.75843594813534</c:v>
                </c:pt>
                <c:pt idx="47">
                  <c:v>129.40546326445764</c:v>
                </c:pt>
                <c:pt idx="48">
                  <c:v>130.05574197432927</c:v>
                </c:pt>
                <c:pt idx="49">
                  <c:v>130.70928841641134</c:v>
                </c:pt>
                <c:pt idx="50">
                  <c:v>131.3661190114687</c:v>
                </c:pt>
                <c:pt idx="51">
                  <c:v>132.02625026278261</c:v>
                </c:pt>
                <c:pt idx="52">
                  <c:v>132.68969875656541</c:v>
                </c:pt>
                <c:pt idx="53">
                  <c:v>133.35648116237732</c:v>
                </c:pt>
                <c:pt idx="54">
                  <c:v>134.02661423354502</c:v>
                </c:pt>
                <c:pt idx="55">
                  <c:v>134.70011480758293</c:v>
                </c:pt>
                <c:pt idx="56">
                  <c:v>135.37699980661603</c:v>
                </c:pt>
                <c:pt idx="57">
                  <c:v>136.05728623780504</c:v>
                </c:pt>
                <c:pt idx="58">
                  <c:v>136.74099119377391</c:v>
                </c:pt>
                <c:pt idx="59">
                  <c:v>137.42813185303913</c:v>
                </c:pt>
                <c:pt idx="60">
                  <c:v>138.1187254804413</c:v>
                </c:pt>
                <c:pt idx="61">
                  <c:v>138.81278942757919</c:v>
                </c:pt>
                <c:pt idx="62">
                  <c:v>139.51034113324542</c:v>
                </c:pt>
                <c:pt idx="63">
                  <c:v>140.21139812386477</c:v>
                </c:pt>
                <c:pt idx="64">
                  <c:v>140.91597801393442</c:v>
                </c:pt>
                <c:pt idx="65">
                  <c:v>141.62409850646677</c:v>
                </c:pt>
                <c:pt idx="66">
                  <c:v>142.33577739343394</c:v>
                </c:pt>
                <c:pt idx="67">
                  <c:v>143.05103255621501</c:v>
                </c:pt>
                <c:pt idx="68">
                  <c:v>143.7698819660452</c:v>
                </c:pt>
                <c:pt idx="69">
                  <c:v>144.49234368446756</c:v>
                </c:pt>
                <c:pt idx="70">
                  <c:v>145.21843586378648</c:v>
                </c:pt>
                <c:pt idx="71">
                  <c:v>145.94817674752412</c:v>
                </c:pt>
                <c:pt idx="72">
                  <c:v>146.68158467087849</c:v>
                </c:pt>
                <c:pt idx="73">
                  <c:v>147.41867806118444</c:v>
                </c:pt>
                <c:pt idx="74">
                  <c:v>148.15947543837629</c:v>
                </c:pt>
                <c:pt idx="75">
                  <c:v>148.90399541545358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'Ændret CPI, 1a'!$G$91</c:f>
              <c:strCache>
                <c:ptCount val="1"/>
                <c:pt idx="0">
                  <c:v>0,0%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1a'!$G$92:$G$167</c:f>
              <c:numCache>
                <c:formatCode>Standard</c:formatCode>
                <c:ptCount val="76"/>
                <c:pt idx="1">
                  <c:v>102.24389999999978</c:v>
                </c:pt>
                <c:pt idx="2">
                  <c:v>102.24389999999978</c:v>
                </c:pt>
                <c:pt idx="3">
                  <c:v>102.24389999999978</c:v>
                </c:pt>
                <c:pt idx="4">
                  <c:v>102.24389999999978</c:v>
                </c:pt>
                <c:pt idx="5">
                  <c:v>102.24389999999978</c:v>
                </c:pt>
                <c:pt idx="6">
                  <c:v>102.24389999999978</c:v>
                </c:pt>
                <c:pt idx="7">
                  <c:v>102.24389999999978</c:v>
                </c:pt>
                <c:pt idx="8">
                  <c:v>102.24389999999978</c:v>
                </c:pt>
                <c:pt idx="9">
                  <c:v>102.24389999999978</c:v>
                </c:pt>
                <c:pt idx="10">
                  <c:v>102.24389999999978</c:v>
                </c:pt>
                <c:pt idx="11">
                  <c:v>102.24389999999978</c:v>
                </c:pt>
                <c:pt idx="12">
                  <c:v>102.24389999999978</c:v>
                </c:pt>
                <c:pt idx="13">
                  <c:v>102.24389999999978</c:v>
                </c:pt>
                <c:pt idx="14">
                  <c:v>102.24389999999978</c:v>
                </c:pt>
                <c:pt idx="15">
                  <c:v>102.24389999999978</c:v>
                </c:pt>
                <c:pt idx="16">
                  <c:v>102.24389999999978</c:v>
                </c:pt>
                <c:pt idx="17">
                  <c:v>102.24389999999978</c:v>
                </c:pt>
                <c:pt idx="18">
                  <c:v>102.24389999999978</c:v>
                </c:pt>
                <c:pt idx="19">
                  <c:v>102.24389999999978</c:v>
                </c:pt>
                <c:pt idx="20">
                  <c:v>102.24389999999978</c:v>
                </c:pt>
                <c:pt idx="21">
                  <c:v>102.24389999999978</c:v>
                </c:pt>
                <c:pt idx="22">
                  <c:v>102.24389999999978</c:v>
                </c:pt>
                <c:pt idx="23">
                  <c:v>102.24389999999978</c:v>
                </c:pt>
                <c:pt idx="24">
                  <c:v>102.24389999999978</c:v>
                </c:pt>
                <c:pt idx="25">
                  <c:v>102.24389999999978</c:v>
                </c:pt>
                <c:pt idx="26">
                  <c:v>102.24389999999978</c:v>
                </c:pt>
                <c:pt idx="27">
                  <c:v>102.24389999999978</c:v>
                </c:pt>
                <c:pt idx="28">
                  <c:v>102.24389999999978</c:v>
                </c:pt>
                <c:pt idx="29">
                  <c:v>102.24389999999978</c:v>
                </c:pt>
                <c:pt idx="30">
                  <c:v>102.24389999999978</c:v>
                </c:pt>
                <c:pt idx="31">
                  <c:v>102.24389999999978</c:v>
                </c:pt>
                <c:pt idx="32">
                  <c:v>102.24389999999978</c:v>
                </c:pt>
                <c:pt idx="33">
                  <c:v>102.24389999999978</c:v>
                </c:pt>
                <c:pt idx="34">
                  <c:v>102.24389999999978</c:v>
                </c:pt>
                <c:pt idx="35">
                  <c:v>102.24389999999978</c:v>
                </c:pt>
                <c:pt idx="36">
                  <c:v>102.24389999999978</c:v>
                </c:pt>
                <c:pt idx="37">
                  <c:v>102.24389999999978</c:v>
                </c:pt>
                <c:pt idx="38">
                  <c:v>102.24389999999978</c:v>
                </c:pt>
                <c:pt idx="39">
                  <c:v>102.24389999999978</c:v>
                </c:pt>
                <c:pt idx="40">
                  <c:v>102.24389999999978</c:v>
                </c:pt>
                <c:pt idx="41">
                  <c:v>102.24389999999978</c:v>
                </c:pt>
                <c:pt idx="42">
                  <c:v>102.24389999999978</c:v>
                </c:pt>
                <c:pt idx="43">
                  <c:v>102.24389999999978</c:v>
                </c:pt>
                <c:pt idx="44">
                  <c:v>102.24389999999978</c:v>
                </c:pt>
                <c:pt idx="45">
                  <c:v>102.24389999999978</c:v>
                </c:pt>
                <c:pt idx="46">
                  <c:v>102.24389999999978</c:v>
                </c:pt>
                <c:pt idx="47">
                  <c:v>102.24389999999978</c:v>
                </c:pt>
                <c:pt idx="48">
                  <c:v>102.24389999999978</c:v>
                </c:pt>
                <c:pt idx="49">
                  <c:v>102.24389999999978</c:v>
                </c:pt>
                <c:pt idx="50">
                  <c:v>102.24389999999978</c:v>
                </c:pt>
                <c:pt idx="51">
                  <c:v>102.24389999999978</c:v>
                </c:pt>
                <c:pt idx="52">
                  <c:v>102.24389999999978</c:v>
                </c:pt>
                <c:pt idx="53">
                  <c:v>102.24389999999978</c:v>
                </c:pt>
                <c:pt idx="54">
                  <c:v>102.24389999999978</c:v>
                </c:pt>
                <c:pt idx="55">
                  <c:v>102.24389999999978</c:v>
                </c:pt>
                <c:pt idx="56">
                  <c:v>102.24389999999978</c:v>
                </c:pt>
                <c:pt idx="57">
                  <c:v>102.24389999999978</c:v>
                </c:pt>
                <c:pt idx="58">
                  <c:v>102.24389999999978</c:v>
                </c:pt>
                <c:pt idx="59">
                  <c:v>102.24389999999978</c:v>
                </c:pt>
                <c:pt idx="60">
                  <c:v>102.24389999999978</c:v>
                </c:pt>
                <c:pt idx="61">
                  <c:v>102.24389999999978</c:v>
                </c:pt>
                <c:pt idx="62">
                  <c:v>102.24389999999978</c:v>
                </c:pt>
                <c:pt idx="63">
                  <c:v>102.24389999999978</c:v>
                </c:pt>
                <c:pt idx="64">
                  <c:v>102.24389999999978</c:v>
                </c:pt>
                <c:pt idx="65">
                  <c:v>102.24389999999978</c:v>
                </c:pt>
                <c:pt idx="66">
                  <c:v>102.24389999999978</c:v>
                </c:pt>
                <c:pt idx="67">
                  <c:v>102.24389999999978</c:v>
                </c:pt>
                <c:pt idx="68">
                  <c:v>102.24389999999978</c:v>
                </c:pt>
                <c:pt idx="69">
                  <c:v>102.24389999999978</c:v>
                </c:pt>
                <c:pt idx="70">
                  <c:v>102.24389999999978</c:v>
                </c:pt>
                <c:pt idx="71">
                  <c:v>102.24389999999978</c:v>
                </c:pt>
                <c:pt idx="72">
                  <c:v>102.24389999999978</c:v>
                </c:pt>
                <c:pt idx="73">
                  <c:v>102.24389999999978</c:v>
                </c:pt>
                <c:pt idx="74">
                  <c:v>102.24389999999978</c:v>
                </c:pt>
                <c:pt idx="75">
                  <c:v>102.24389999999978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'Ændret CPI, 1a'!$H$91</c:f>
              <c:strCache>
                <c:ptCount val="1"/>
                <c:pt idx="0">
                  <c:v>0,5%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1a'!$H$92:$H$167</c:f>
              <c:numCache>
                <c:formatCode>Standard</c:formatCode>
                <c:ptCount val="76"/>
                <c:pt idx="1">
                  <c:v>101.73522388059681</c:v>
                </c:pt>
                <c:pt idx="2">
                  <c:v>101.22907848815605</c:v>
                </c:pt>
                <c:pt idx="3">
                  <c:v>100.72545123199608</c:v>
                </c:pt>
                <c:pt idx="4">
                  <c:v>100.22432958407572</c:v>
                </c:pt>
                <c:pt idx="5">
                  <c:v>99.725701078682334</c:v>
                </c:pt>
                <c:pt idx="6">
                  <c:v>99.229553312121737</c:v>
                </c:pt>
                <c:pt idx="7">
                  <c:v>98.735873942409697</c:v>
                </c:pt>
                <c:pt idx="8">
                  <c:v>98.244650688964882</c:v>
                </c:pt>
                <c:pt idx="9">
                  <c:v>97.755871332303371</c:v>
                </c:pt>
                <c:pt idx="10">
                  <c:v>97.269523713734714</c:v>
                </c:pt>
                <c:pt idx="11">
                  <c:v>96.785595735059431</c:v>
                </c:pt>
                <c:pt idx="12">
                  <c:v>96.304075358268122</c:v>
                </c:pt>
                <c:pt idx="13">
                  <c:v>95.824950605241924</c:v>
                </c:pt>
                <c:pt idx="14">
                  <c:v>95.348209557454666</c:v>
                </c:pt>
                <c:pt idx="15">
                  <c:v>94.873840355676307</c:v>
                </c:pt>
                <c:pt idx="16">
                  <c:v>94.401831199677929</c:v>
                </c:pt>
                <c:pt idx="17">
                  <c:v>93.932170347938239</c:v>
                </c:pt>
                <c:pt idx="18">
                  <c:v>93.464846117351513</c:v>
                </c:pt>
                <c:pt idx="19">
                  <c:v>92.999846882936836</c:v>
                </c:pt>
                <c:pt idx="20">
                  <c:v>92.537161077549101</c:v>
                </c:pt>
                <c:pt idx="21">
                  <c:v>92.076777191591162</c:v>
                </c:pt>
                <c:pt idx="22">
                  <c:v>91.618683772727536</c:v>
                </c:pt>
                <c:pt idx="23">
                  <c:v>91.162869425599567</c:v>
                </c:pt>
                <c:pt idx="24">
                  <c:v>90.709322811541853</c:v>
                </c:pt>
                <c:pt idx="25">
                  <c:v>90.258032648300357</c:v>
                </c:pt>
                <c:pt idx="26">
                  <c:v>89.808987709751619</c:v>
                </c:pt>
                <c:pt idx="27">
                  <c:v>89.362176825623507</c:v>
                </c:pt>
                <c:pt idx="28">
                  <c:v>88.917588881217441</c:v>
                </c:pt>
                <c:pt idx="29">
                  <c:v>88.475212817131805</c:v>
                </c:pt>
                <c:pt idx="30">
                  <c:v>88.035037628986871</c:v>
                </c:pt>
                <c:pt idx="31">
                  <c:v>87.59705236715115</c:v>
                </c:pt>
                <c:pt idx="32">
                  <c:v>87.161246136468804</c:v>
                </c:pt>
                <c:pt idx="33">
                  <c:v>86.727608095988884</c:v>
                </c:pt>
                <c:pt idx="34">
                  <c:v>86.296127458695409</c:v>
                </c:pt>
                <c:pt idx="35">
                  <c:v>85.866793491239221</c:v>
                </c:pt>
                <c:pt idx="36">
                  <c:v>85.439595513670895</c:v>
                </c:pt>
                <c:pt idx="37">
                  <c:v>85.014522899175034</c:v>
                </c:pt>
                <c:pt idx="38">
                  <c:v>84.591565073806009</c:v>
                </c:pt>
                <c:pt idx="39">
                  <c:v>84.170711516224898</c:v>
                </c:pt>
                <c:pt idx="40">
                  <c:v>83.751951757437709</c:v>
                </c:pt>
                <c:pt idx="41">
                  <c:v>83.335275380535052</c:v>
                </c:pt>
                <c:pt idx="42">
                  <c:v>82.920672020432903</c:v>
                </c:pt>
                <c:pt idx="43">
                  <c:v>82.508131363614837</c:v>
                </c:pt>
                <c:pt idx="44">
                  <c:v>82.097643147875473</c:v>
                </c:pt>
                <c:pt idx="45">
                  <c:v>81.68919716206517</c:v>
                </c:pt>
                <c:pt idx="46">
                  <c:v>81.282783245836001</c:v>
                </c:pt>
                <c:pt idx="47">
                  <c:v>80.878391289389072</c:v>
                </c:pt>
                <c:pt idx="48">
                  <c:v>80.476011233222962</c:v>
                </c:pt>
                <c:pt idx="49">
                  <c:v>80.075633067883558</c:v>
                </c:pt>
                <c:pt idx="50">
                  <c:v>79.677246833715003</c:v>
                </c:pt>
                <c:pt idx="51">
                  <c:v>79.280842620611949</c:v>
                </c:pt>
                <c:pt idx="52">
                  <c:v>78.886410567773098</c:v>
                </c:pt>
                <c:pt idx="53">
                  <c:v>78.493940863455833</c:v>
                </c:pt>
                <c:pt idx="54">
                  <c:v>78.103423744732183</c:v>
                </c:pt>
                <c:pt idx="55">
                  <c:v>77.714849497245964</c:v>
                </c:pt>
                <c:pt idx="56">
                  <c:v>77.328208454971104</c:v>
                </c:pt>
                <c:pt idx="57">
                  <c:v>76.943490999971274</c:v>
                </c:pt>
                <c:pt idx="58">
                  <c:v>76.560687562160481</c:v>
                </c:pt>
                <c:pt idx="59">
                  <c:v>76.179788619065164</c:v>
                </c:pt>
                <c:pt idx="60">
                  <c:v>75.80078469558724</c:v>
                </c:pt>
                <c:pt idx="61">
                  <c:v>75.423666363768405</c:v>
                </c:pt>
                <c:pt idx="62">
                  <c:v>75.04842424255564</c:v>
                </c:pt>
                <c:pt idx="63">
                  <c:v>74.675048997567814</c:v>
                </c:pt>
                <c:pt idx="64">
                  <c:v>74.303531340863515</c:v>
                </c:pt>
                <c:pt idx="65">
                  <c:v>73.93386203070996</c:v>
                </c:pt>
                <c:pt idx="66">
                  <c:v>73.566031871353218</c:v>
                </c:pt>
                <c:pt idx="67">
                  <c:v>73.200031712789269</c:v>
                </c:pt>
                <c:pt idx="68">
                  <c:v>72.835852450536606</c:v>
                </c:pt>
                <c:pt idx="69">
                  <c:v>72.473485025409573</c:v>
                </c:pt>
                <c:pt idx="70">
                  <c:v>72.112920423293119</c:v>
                </c:pt>
                <c:pt idx="71">
                  <c:v>71.754149674918537</c:v>
                </c:pt>
                <c:pt idx="72">
                  <c:v>71.397163855640343</c:v>
                </c:pt>
                <c:pt idx="73">
                  <c:v>71.041954085214272</c:v>
                </c:pt>
                <c:pt idx="74">
                  <c:v>70.688511527576409</c:v>
                </c:pt>
                <c:pt idx="75">
                  <c:v>70.336827390623299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'Ændret CPI, 1a'!$I$91</c:f>
              <c:strCache>
                <c:ptCount val="1"/>
                <c:pt idx="0">
                  <c:v>1,0%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1a'!$I$92:$I$167</c:f>
              <c:numCache>
                <c:formatCode>Standard</c:formatCode>
                <c:ptCount val="76"/>
                <c:pt idx="1">
                  <c:v>101.23158415841563</c:v>
                </c:pt>
                <c:pt idx="2">
                  <c:v>100.22929124595606</c:v>
                </c:pt>
                <c:pt idx="3">
                  <c:v>99.236922025699087</c:v>
                </c:pt>
                <c:pt idx="4">
                  <c:v>98.254378243266416</c:v>
                </c:pt>
                <c:pt idx="5">
                  <c:v>97.28156261709546</c:v>
                </c:pt>
                <c:pt idx="6">
                  <c:v>96.318378828807369</c:v>
                </c:pt>
                <c:pt idx="7">
                  <c:v>95.364731513670691</c:v>
                </c:pt>
                <c:pt idx="8">
                  <c:v>94.420526251159075</c:v>
                </c:pt>
                <c:pt idx="9">
                  <c:v>93.485669555603039</c:v>
                </c:pt>
                <c:pt idx="10">
                  <c:v>92.560068866933705</c:v>
                </c:pt>
                <c:pt idx="11">
                  <c:v>91.643632541518528</c:v>
                </c:pt>
                <c:pt idx="12">
                  <c:v>90.736269843087655</c:v>
                </c:pt>
                <c:pt idx="13">
                  <c:v>89.837890933750145</c:v>
                </c:pt>
                <c:pt idx="14">
                  <c:v>88.948406865099145</c:v>
                </c:pt>
                <c:pt idx="15">
                  <c:v>88.067729569405117</c:v>
                </c:pt>
                <c:pt idx="16">
                  <c:v>87.195771850896136</c:v>
                </c:pt>
                <c:pt idx="17">
                  <c:v>86.332447377124879</c:v>
                </c:pt>
                <c:pt idx="18">
                  <c:v>85.477670670420665</c:v>
                </c:pt>
                <c:pt idx="19">
                  <c:v>84.631357099426424</c:v>
                </c:pt>
                <c:pt idx="20">
                  <c:v>83.793422870719226</c:v>
                </c:pt>
                <c:pt idx="21">
                  <c:v>82.963785020514095</c:v>
                </c:pt>
                <c:pt idx="22">
                  <c:v>82.142361406449581</c:v>
                </c:pt>
                <c:pt idx="23">
                  <c:v>81.329070699455031</c:v>
                </c:pt>
                <c:pt idx="24">
                  <c:v>80.523832375698035</c:v>
                </c:pt>
                <c:pt idx="25">
                  <c:v>79.726566708611912</c:v>
                </c:pt>
                <c:pt idx="26">
                  <c:v>78.937194761001891</c:v>
                </c:pt>
                <c:pt idx="27">
                  <c:v>78.155638377229621</c:v>
                </c:pt>
                <c:pt idx="28">
                  <c:v>77.381820175474871</c:v>
                </c:pt>
                <c:pt idx="29">
                  <c:v>76.615663540074124</c:v>
                </c:pt>
                <c:pt idx="30">
                  <c:v>75.857092613934753</c:v>
                </c:pt>
                <c:pt idx="31">
                  <c:v>75.106032291024533</c:v>
                </c:pt>
                <c:pt idx="32">
                  <c:v>74.362408208935165</c:v>
                </c:pt>
                <c:pt idx="33">
                  <c:v>73.626146741519975</c:v>
                </c:pt>
                <c:pt idx="34">
                  <c:v>72.897174991603933</c:v>
                </c:pt>
                <c:pt idx="35">
                  <c:v>72.175420783766285</c:v>
                </c:pt>
                <c:pt idx="36">
                  <c:v>71.460812657194325</c:v>
                </c:pt>
                <c:pt idx="37">
                  <c:v>70.753279858608238</c:v>
                </c:pt>
                <c:pt idx="38">
                  <c:v>70.052752335255676</c:v>
                </c:pt>
                <c:pt idx="39">
                  <c:v>69.359160727975933</c:v>
                </c:pt>
                <c:pt idx="40">
                  <c:v>68.672436364332597</c:v>
                </c:pt>
                <c:pt idx="41">
                  <c:v>67.992511251814449</c:v>
                </c:pt>
                <c:pt idx="42">
                  <c:v>67.319318071103396</c:v>
                </c:pt>
                <c:pt idx="43">
                  <c:v>66.652790169409329</c:v>
                </c:pt>
                <c:pt idx="44">
                  <c:v>65.992861553870625</c:v>
                </c:pt>
                <c:pt idx="45">
                  <c:v>65.339466885020414</c:v>
                </c:pt>
                <c:pt idx="46">
                  <c:v>64.692541470317224</c:v>
                </c:pt>
                <c:pt idx="47">
                  <c:v>64.052021257739852</c:v>
                </c:pt>
                <c:pt idx="48">
                  <c:v>63.417842829445384</c:v>
                </c:pt>
                <c:pt idx="49">
                  <c:v>62.789943395490475</c:v>
                </c:pt>
                <c:pt idx="50">
                  <c:v>62.168260787614322</c:v>
                </c:pt>
                <c:pt idx="51">
                  <c:v>61.552733453083505</c:v>
                </c:pt>
                <c:pt idx="52">
                  <c:v>60.943300448597519</c:v>
                </c:pt>
                <c:pt idx="53">
                  <c:v>60.339901434254983</c:v>
                </c:pt>
                <c:pt idx="54">
                  <c:v>59.742476667579176</c:v>
                </c:pt>
                <c:pt idx="55">
                  <c:v>59.150966997603156</c:v>
                </c:pt>
                <c:pt idx="56">
                  <c:v>58.56531385901301</c:v>
                </c:pt>
                <c:pt idx="57">
                  <c:v>57.985459266349508</c:v>
                </c:pt>
                <c:pt idx="58">
                  <c:v>57.411345808266844</c:v>
                </c:pt>
                <c:pt idx="59">
                  <c:v>56.842916641848376</c:v>
                </c:pt>
                <c:pt idx="60">
                  <c:v>56.280115486978588</c:v>
                </c:pt>
                <c:pt idx="61">
                  <c:v>55.722886620770872</c:v>
                </c:pt>
                <c:pt idx="62">
                  <c:v>55.171174872050358</c:v>
                </c:pt>
                <c:pt idx="63">
                  <c:v>54.624925615891463</c:v>
                </c:pt>
                <c:pt idx="64">
                  <c:v>54.084084768209358</c:v>
                </c:pt>
                <c:pt idx="65">
                  <c:v>53.5485987804053</c:v>
                </c:pt>
                <c:pt idx="66">
                  <c:v>53.018414634064655</c:v>
                </c:pt>
                <c:pt idx="67">
                  <c:v>52.493479835707582</c:v>
                </c:pt>
                <c:pt idx="68">
                  <c:v>51.973742411591658</c:v>
                </c:pt>
                <c:pt idx="69">
                  <c:v>51.459150902566009</c:v>
                </c:pt>
                <c:pt idx="70">
                  <c:v>50.949654358976233</c:v>
                </c:pt>
                <c:pt idx="71">
                  <c:v>50.445202335620053</c:v>
                </c:pt>
                <c:pt idx="72">
                  <c:v>49.945744886752514</c:v>
                </c:pt>
                <c:pt idx="73">
                  <c:v>49.451232561141097</c:v>
                </c:pt>
                <c:pt idx="74">
                  <c:v>48.961616397169408</c:v>
                </c:pt>
                <c:pt idx="75">
                  <c:v>48.476847917989517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'Ændret CPI, 1a'!$J$91</c:f>
              <c:strCache>
                <c:ptCount val="1"/>
                <c:pt idx="0">
                  <c:v>1,5%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1a'!$J$92:$J$167</c:f>
              <c:numCache>
                <c:formatCode>Standard</c:formatCode>
                <c:ptCount val="76"/>
                <c:pt idx="1">
                  <c:v>100.73290640394069</c:v>
                </c:pt>
                <c:pt idx="2">
                  <c:v>99.244242762503148</c:v>
                </c:pt>
                <c:pt idx="3">
                  <c:v>97.777579076357796</c:v>
                </c:pt>
                <c:pt idx="4">
                  <c:v>96.332590223012616</c:v>
                </c:pt>
                <c:pt idx="5">
                  <c:v>94.908955884741516</c:v>
                </c:pt>
                <c:pt idx="6">
                  <c:v>93.506360477577857</c:v>
                </c:pt>
                <c:pt idx="7">
                  <c:v>92.124493081357514</c:v>
                </c:pt>
                <c:pt idx="8">
                  <c:v>90.76304737079559</c:v>
                </c:pt>
                <c:pt idx="9">
                  <c:v>89.421721547581868</c:v>
                </c:pt>
                <c:pt idx="10">
                  <c:v>88.100218273479683</c:v>
                </c:pt>
                <c:pt idx="11">
                  <c:v>86.798244604413497</c:v>
                </c:pt>
                <c:pt idx="12">
                  <c:v>85.515511925530561</c:v>
                </c:pt>
                <c:pt idx="13">
                  <c:v>84.251735887222225</c:v>
                </c:pt>
                <c:pt idx="14">
                  <c:v>83.006636342090886</c:v>
                </c:pt>
                <c:pt idx="15">
                  <c:v>81.779937282848167</c:v>
                </c:pt>
                <c:pt idx="16">
                  <c:v>80.571366781131218</c:v>
                </c:pt>
                <c:pt idx="17">
                  <c:v>79.380656927222887</c:v>
                </c:pt>
                <c:pt idx="18">
                  <c:v>78.207543770662951</c:v>
                </c:pt>
                <c:pt idx="19">
                  <c:v>77.051767261736899</c:v>
                </c:pt>
                <c:pt idx="20">
                  <c:v>75.913071193829481</c:v>
                </c:pt>
                <c:pt idx="21">
                  <c:v>74.791203146630039</c:v>
                </c:pt>
                <c:pt idx="22">
                  <c:v>73.685914430177391</c:v>
                </c:pt>
                <c:pt idx="23">
                  <c:v>72.59696002973142</c:v>
                </c:pt>
                <c:pt idx="24">
                  <c:v>71.524098551459545</c:v>
                </c:pt>
                <c:pt idx="25">
                  <c:v>70.46709216892566</c:v>
                </c:pt>
                <c:pt idx="26">
                  <c:v>69.425706570370124</c:v>
                </c:pt>
                <c:pt idx="27">
                  <c:v>68.399710906768604</c:v>
                </c:pt>
                <c:pt idx="28">
                  <c:v>67.388877740658728</c:v>
                </c:pt>
                <c:pt idx="29">
                  <c:v>66.392982995722889</c:v>
                </c:pt>
                <c:pt idx="30">
                  <c:v>65.411805907116161</c:v>
                </c:pt>
                <c:pt idx="31">
                  <c:v>64.445128972528252</c:v>
                </c:pt>
                <c:pt idx="32">
                  <c:v>63.492737903968731</c:v>
                </c:pt>
                <c:pt idx="33">
                  <c:v>62.554421580264766</c:v>
                </c:pt>
                <c:pt idx="34">
                  <c:v>61.629972000260864</c:v>
                </c:pt>
                <c:pt idx="35">
                  <c:v>60.719184236710213</c:v>
                </c:pt>
                <c:pt idx="36">
                  <c:v>59.821856390847508</c:v>
                </c:pt>
                <c:pt idx="37">
                  <c:v>58.937789547633024</c:v>
                </c:pt>
                <c:pt idx="38">
                  <c:v>58.06678773165816</c:v>
                </c:pt>
                <c:pt idx="39">
                  <c:v>57.208657863702634</c:v>
                </c:pt>
                <c:pt idx="40">
                  <c:v>56.363209717933628</c:v>
                </c:pt>
                <c:pt idx="41">
                  <c:v>55.530255879737574</c:v>
                </c:pt>
                <c:pt idx="42">
                  <c:v>54.709611704174954</c:v>
                </c:pt>
                <c:pt idx="43">
                  <c:v>53.901095275049222</c:v>
                </c:pt>
                <c:pt idx="44">
                  <c:v>53.104527364580534</c:v>
                </c:pt>
                <c:pt idx="45">
                  <c:v>52.319731393675397</c:v>
                </c:pt>
                <c:pt idx="46">
                  <c:v>51.546533392783658</c:v>
                </c:pt>
                <c:pt idx="47">
                  <c:v>50.784761963333658</c:v>
                </c:pt>
                <c:pt idx="48">
                  <c:v>50.0342482397376</c:v>
                </c:pt>
                <c:pt idx="49">
                  <c:v>49.294825851958244</c:v>
                </c:pt>
                <c:pt idx="50">
                  <c:v>48.566330888628805</c:v>
                </c:pt>
                <c:pt idx="51">
                  <c:v>47.848601860718041</c:v>
                </c:pt>
                <c:pt idx="52">
                  <c:v>47.141479665732078</c:v>
                </c:pt>
                <c:pt idx="53">
                  <c:v>46.444807552445397</c:v>
                </c:pt>
                <c:pt idx="54">
                  <c:v>45.758431086153116</c:v>
                </c:pt>
                <c:pt idx="55">
                  <c:v>45.082198114436565</c:v>
                </c:pt>
                <c:pt idx="56">
                  <c:v>44.415958733435048</c:v>
                </c:pt>
                <c:pt idx="57">
                  <c:v>43.759565254615815</c:v>
                </c:pt>
                <c:pt idx="58">
                  <c:v>43.112872172035296</c:v>
                </c:pt>
                <c:pt idx="59">
                  <c:v>42.47573613008403</c:v>
                </c:pt>
                <c:pt idx="60">
                  <c:v>41.848015891708421</c:v>
                </c:pt>
                <c:pt idx="61">
                  <c:v>41.22957230710189</c:v>
                </c:pt>
                <c:pt idx="62">
                  <c:v>40.620268282859016</c:v>
                </c:pt>
                <c:pt idx="63">
                  <c:v>40.019968751585239</c:v>
                </c:pt>
                <c:pt idx="64">
                  <c:v>39.428540641955905</c:v>
                </c:pt>
                <c:pt idx="65">
                  <c:v>38.845852849217643</c:v>
                </c:pt>
                <c:pt idx="66">
                  <c:v>38.271776206125764</c:v>
                </c:pt>
                <c:pt idx="67">
                  <c:v>37.706183454311102</c:v>
                </c:pt>
                <c:pt idx="68">
                  <c:v>37.148949216070058</c:v>
                </c:pt>
                <c:pt idx="69">
                  <c:v>36.599949966571494</c:v>
                </c:pt>
                <c:pt idx="70">
                  <c:v>36.059064006474379</c:v>
                </c:pt>
                <c:pt idx="71">
                  <c:v>35.526171434950136</c:v>
                </c:pt>
                <c:pt idx="72">
                  <c:v>35.001154123103589</c:v>
                </c:pt>
                <c:pt idx="73">
                  <c:v>34.483895687786784</c:v>
                </c:pt>
                <c:pt idx="74">
                  <c:v>33.974281465799791</c:v>
                </c:pt>
                <c:pt idx="75">
                  <c:v>33.472198488472706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'Ændret CPI, 1a'!$K$91</c:f>
              <c:strCache>
                <c:ptCount val="1"/>
                <c:pt idx="0">
                  <c:v>2,0%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1a'!$K$92:$K$167</c:f>
              <c:numCache>
                <c:formatCode>Standard</c:formatCode>
                <c:ptCount val="76"/>
                <c:pt idx="1">
                  <c:v>100.23911764705861</c:v>
                </c:pt>
                <c:pt idx="2">
                  <c:v>98.273644752018242</c:v>
                </c:pt>
                <c:pt idx="3">
                  <c:v>96.346710541194369</c:v>
                </c:pt>
                <c:pt idx="4">
                  <c:v>94.457559354112121</c:v>
                </c:pt>
                <c:pt idx="5">
                  <c:v>92.605450347168741</c:v>
                </c:pt>
                <c:pt idx="6">
                  <c:v>90.7896572031066</c:v>
                </c:pt>
                <c:pt idx="7">
                  <c:v>89.009467846182972</c:v>
                </c:pt>
                <c:pt idx="8">
                  <c:v>87.264184162924465</c:v>
                </c:pt>
                <c:pt idx="9">
                  <c:v>85.553121728357326</c:v>
                </c:pt>
                <c:pt idx="10">
                  <c:v>83.875609537605214</c:v>
                </c:pt>
                <c:pt idx="11">
                  <c:v>82.230989742750225</c:v>
                </c:pt>
                <c:pt idx="12">
                  <c:v>80.618617394853146</c:v>
                </c:pt>
                <c:pt idx="13">
                  <c:v>79.037860191032507</c:v>
                </c:pt>
                <c:pt idx="14">
                  <c:v>77.488098226502444</c:v>
                </c:pt>
                <c:pt idx="15">
                  <c:v>75.968723751473007</c:v>
                </c:pt>
                <c:pt idx="16">
                  <c:v>74.479140932816662</c:v>
                </c:pt>
                <c:pt idx="17">
                  <c:v>73.018765620408487</c:v>
                </c:pt>
                <c:pt idx="18">
                  <c:v>71.587025118047535</c:v>
                </c:pt>
                <c:pt idx="19">
                  <c:v>70.183357958870147</c:v>
                </c:pt>
                <c:pt idx="20">
                  <c:v>68.807213685166801</c:v>
                </c:pt>
                <c:pt idx="21">
                  <c:v>67.45805263251647</c:v>
                </c:pt>
                <c:pt idx="22">
                  <c:v>66.135345718153403</c:v>
                </c:pt>
                <c:pt idx="23">
                  <c:v>64.83857423348374</c:v>
                </c:pt>
                <c:pt idx="24">
                  <c:v>63.567229640670327</c:v>
                </c:pt>
                <c:pt idx="25">
                  <c:v>62.320813373206207</c:v>
                </c:pt>
                <c:pt idx="26">
                  <c:v>61.098836640398233</c:v>
                </c:pt>
                <c:pt idx="27">
                  <c:v>59.900820235684556</c:v>
                </c:pt>
                <c:pt idx="28">
                  <c:v>58.726294348710333</c:v>
                </c:pt>
                <c:pt idx="29">
                  <c:v>57.57479838108857</c:v>
                </c:pt>
                <c:pt idx="30">
                  <c:v>56.445880765773104</c:v>
                </c:pt>
                <c:pt idx="31">
                  <c:v>55.339098789973647</c:v>
                </c:pt>
                <c:pt idx="32">
                  <c:v>54.254018421542781</c:v>
                </c:pt>
                <c:pt idx="33">
                  <c:v>53.190214138767423</c:v>
                </c:pt>
                <c:pt idx="34">
                  <c:v>52.147268763497479</c:v>
                </c:pt>
                <c:pt idx="35">
                  <c:v>51.124773297546554</c:v>
                </c:pt>
                <c:pt idx="36">
                  <c:v>50.122326762300546</c:v>
                </c:pt>
                <c:pt idx="37">
                  <c:v>49.139536041471118</c:v>
                </c:pt>
                <c:pt idx="38">
                  <c:v>48.176015726932462</c:v>
                </c:pt>
                <c:pt idx="39">
                  <c:v>47.231387967580865</c:v>
                </c:pt>
                <c:pt idx="40">
                  <c:v>46.305282321157698</c:v>
                </c:pt>
                <c:pt idx="41">
                  <c:v>45.397335608978132</c:v>
                </c:pt>
                <c:pt idx="42">
                  <c:v>44.507191773507977</c:v>
                </c:pt>
                <c:pt idx="43">
                  <c:v>43.634501738733313</c:v>
                </c:pt>
                <c:pt idx="44">
                  <c:v>42.778923273267949</c:v>
                </c:pt>
                <c:pt idx="45">
                  <c:v>41.94012085614505</c:v>
                </c:pt>
                <c:pt idx="46">
                  <c:v>41.117765545240239</c:v>
                </c:pt>
                <c:pt idx="47">
                  <c:v>40.311534848274761</c:v>
                </c:pt>
                <c:pt idx="48">
                  <c:v>39.521112596347798</c:v>
                </c:pt>
                <c:pt idx="49">
                  <c:v>38.74618881994882</c:v>
                </c:pt>
                <c:pt idx="50">
                  <c:v>37.986459627400805</c:v>
                </c:pt>
                <c:pt idx="51">
                  <c:v>37.241627085687064</c:v>
                </c:pt>
                <c:pt idx="52">
                  <c:v>36.511399103614764</c:v>
                </c:pt>
                <c:pt idx="53">
                  <c:v>35.795489317269386</c:v>
                </c:pt>
                <c:pt idx="54">
                  <c:v>35.093616977715072</c:v>
                </c:pt>
                <c:pt idx="55">
                  <c:v>34.405506840897147</c:v>
                </c:pt>
                <c:pt idx="56">
                  <c:v>33.730889059703081</c:v>
                </c:pt>
                <c:pt idx="57">
                  <c:v>33.069499078140275</c:v>
                </c:pt>
                <c:pt idx="58">
                  <c:v>32.421077527588501</c:v>
                </c:pt>
                <c:pt idx="59">
                  <c:v>31.785370125086772</c:v>
                </c:pt>
                <c:pt idx="60">
                  <c:v>31.162127573614473</c:v>
                </c:pt>
                <c:pt idx="61">
                  <c:v>30.551105464327918</c:v>
                </c:pt>
                <c:pt idx="62">
                  <c:v>29.952064180713645</c:v>
                </c:pt>
                <c:pt idx="63">
                  <c:v>29.364768804621228</c:v>
                </c:pt>
                <c:pt idx="64">
                  <c:v>28.788989024138452</c:v>
                </c:pt>
                <c:pt idx="65">
                  <c:v>28.224499043272989</c:v>
                </c:pt>
                <c:pt idx="66">
                  <c:v>27.671077493404894</c:v>
                </c:pt>
                <c:pt idx="67">
                  <c:v>27.128507346475388</c:v>
                </c:pt>
                <c:pt idx="68">
                  <c:v>26.596575829877832</c:v>
                </c:pt>
                <c:pt idx="69">
                  <c:v>26.07507434301748</c:v>
                </c:pt>
                <c:pt idx="70">
                  <c:v>25.563798375507332</c:v>
                </c:pt>
                <c:pt idx="71">
                  <c:v>25.062547426967974</c:v>
                </c:pt>
                <c:pt idx="72">
                  <c:v>24.571124928399975</c:v>
                </c:pt>
                <c:pt idx="73">
                  <c:v>24.089338165098017</c:v>
                </c:pt>
                <c:pt idx="74">
                  <c:v>23.616998201076484</c:v>
                </c:pt>
                <c:pt idx="75">
                  <c:v>23.153919804976951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'Ændret CPI, 1a'!$L$91</c:f>
              <c:strCache>
                <c:ptCount val="1"/>
                <c:pt idx="0">
                  <c:v>2,5%</c:v>
                </c:pt>
              </c:strCache>
            </c:strRef>
          </c:tx>
          <c:marker>
            <c:symbol val="none"/>
          </c:marker>
          <c:xVal>
            <c:numRef>
              <c:f>'Ændret CPI, 1a'!$A$92:$A$167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'Ændret CPI, 1a'!$L$92:$L$167</c:f>
              <c:numCache>
                <c:formatCode>Standard</c:formatCode>
                <c:ptCount val="76"/>
                <c:pt idx="1">
                  <c:v>99.750146341463207</c:v>
                </c:pt>
                <c:pt idx="2">
                  <c:v>97.31721594289094</c:v>
                </c:pt>
                <c:pt idx="3">
                  <c:v>94.943625310137506</c:v>
                </c:pt>
                <c:pt idx="4">
                  <c:v>92.627927131841474</c:v>
                </c:pt>
                <c:pt idx="5">
                  <c:v>90.368709396918518</c:v>
                </c:pt>
                <c:pt idx="6">
                  <c:v>88.164594533579049</c:v>
                </c:pt>
                <c:pt idx="7">
                  <c:v>86.014238569345409</c:v>
                </c:pt>
                <c:pt idx="8">
                  <c:v>83.916330311556507</c:v>
                </c:pt>
                <c:pt idx="9">
                  <c:v>81.869590547860014</c:v>
                </c:pt>
                <c:pt idx="10">
                  <c:v>79.872771266204893</c:v>
                </c:pt>
                <c:pt idx="11">
                  <c:v>77.924654893858431</c:v>
                </c:pt>
                <c:pt idx="12">
                  <c:v>76.024053554983851</c:v>
                </c:pt>
                <c:pt idx="13">
                  <c:v>74.169808346325709</c:v>
                </c:pt>
                <c:pt idx="14">
                  <c:v>72.360788630561672</c:v>
                </c:pt>
                <c:pt idx="15">
                  <c:v>70.595891346889431</c:v>
                </c:pt>
                <c:pt idx="16">
                  <c:v>68.874040338428713</c:v>
                </c:pt>
                <c:pt idx="17">
                  <c:v>67.194185696028029</c:v>
                </c:pt>
                <c:pt idx="18">
                  <c:v>65.555303118076125</c:v>
                </c:pt>
                <c:pt idx="19">
                  <c:v>63.956393285927923</c:v>
                </c:pt>
                <c:pt idx="20">
                  <c:v>62.396481254563831</c:v>
                </c:pt>
                <c:pt idx="21">
                  <c:v>60.874615858111063</c:v>
                </c:pt>
                <c:pt idx="22">
                  <c:v>59.389869129864451</c:v>
                </c:pt>
                <c:pt idx="23">
                  <c:v>57.941335736453127</c:v>
                </c:pt>
                <c:pt idx="24">
                  <c:v>56.528132425807932</c:v>
                </c:pt>
                <c:pt idx="25">
                  <c:v>55.14939748859311</c:v>
                </c:pt>
                <c:pt idx="26">
                  <c:v>53.804290232773766</c:v>
                </c:pt>
                <c:pt idx="27">
                  <c:v>52.4919904709988</c:v>
                </c:pt>
                <c:pt idx="28">
                  <c:v>51.211698020486644</c:v>
                </c:pt>
                <c:pt idx="29">
                  <c:v>49.962632215108911</c:v>
                </c:pt>
                <c:pt idx="30">
                  <c:v>48.744031429374559</c:v>
                </c:pt>
                <c:pt idx="31">
                  <c:v>47.555152614023946</c:v>
                </c:pt>
                <c:pt idx="32">
                  <c:v>46.395270842950204</c:v>
                </c:pt>
                <c:pt idx="33">
                  <c:v>45.263678871170931</c:v>
                </c:pt>
                <c:pt idx="34">
                  <c:v>44.1596867035814</c:v>
                </c:pt>
                <c:pt idx="35">
                  <c:v>43.082621174225757</c:v>
                </c:pt>
                <c:pt idx="36">
                  <c:v>42.031825535830009</c:v>
                </c:pt>
                <c:pt idx="37">
                  <c:v>41.006659059346354</c:v>
                </c:pt>
                <c:pt idx="38">
                  <c:v>40.00649664326474</c:v>
                </c:pt>
                <c:pt idx="39">
                  <c:v>39.030728432453401</c:v>
                </c:pt>
                <c:pt idx="40">
                  <c:v>38.078759446296012</c:v>
                </c:pt>
                <c:pt idx="41">
                  <c:v>37.150009215898542</c:v>
                </c:pt>
                <c:pt idx="42">
                  <c:v>36.243911430144927</c:v>
                </c:pt>
                <c:pt idx="43">
                  <c:v>35.35991359038529</c:v>
                </c:pt>
                <c:pt idx="44">
                  <c:v>34.497476673546636</c:v>
                </c:pt>
                <c:pt idx="45">
                  <c:v>33.656074803460129</c:v>
                </c:pt>
                <c:pt idx="46">
                  <c:v>32.835194930205006</c:v>
                </c:pt>
                <c:pt idx="47">
                  <c:v>32.034336517273175</c:v>
                </c:pt>
                <c:pt idx="48">
                  <c:v>31.253011236364074</c:v>
                </c:pt>
                <c:pt idx="49">
                  <c:v>30.490742669623494</c:v>
                </c:pt>
                <c:pt idx="50">
                  <c:v>29.747066019144867</c:v>
                </c:pt>
                <c:pt idx="51">
                  <c:v>29.021527823555967</c:v>
                </c:pt>
                <c:pt idx="52">
                  <c:v>28.31368568151802</c:v>
                </c:pt>
                <c:pt idx="53">
                  <c:v>27.623107981968804</c:v>
                </c:pt>
                <c:pt idx="54">
                  <c:v>26.949373640945176</c:v>
                </c:pt>
                <c:pt idx="55">
                  <c:v>26.292071844824562</c:v>
                </c:pt>
                <c:pt idx="56">
                  <c:v>25.650801799828841</c:v>
                </c:pt>
                <c:pt idx="57">
                  <c:v>25.025172487637896</c:v>
                </c:pt>
                <c:pt idx="58">
                  <c:v>24.414802426963803</c:v>
                </c:pt>
                <c:pt idx="59">
                  <c:v>23.819319440940298</c:v>
                </c:pt>
                <c:pt idx="60">
                  <c:v>23.238360430185658</c:v>
                </c:pt>
                <c:pt idx="61">
                  <c:v>22.671571151400638</c:v>
                </c:pt>
                <c:pt idx="62">
                  <c:v>22.118606001366484</c:v>
                </c:pt>
                <c:pt idx="63">
                  <c:v>21.579127806211197</c:v>
                </c:pt>
                <c:pt idx="64">
                  <c:v>21.052807615815809</c:v>
                </c:pt>
                <c:pt idx="65">
                  <c:v>20.539324503234937</c:v>
                </c:pt>
                <c:pt idx="66">
                  <c:v>20.038365369009693</c:v>
                </c:pt>
                <c:pt idx="67">
                  <c:v>19.549624750253358</c:v>
                </c:pt>
                <c:pt idx="68">
                  <c:v>19.072804634393524</c:v>
                </c:pt>
                <c:pt idx="69">
                  <c:v>18.607614277457099</c:v>
                </c:pt>
                <c:pt idx="70">
                  <c:v>18.153770026787413</c:v>
                </c:pt>
                <c:pt idx="71">
                  <c:v>17.710995148085281</c:v>
                </c:pt>
                <c:pt idx="72">
                  <c:v>17.27901965666857</c:v>
                </c:pt>
                <c:pt idx="73">
                  <c:v>16.857580152847387</c:v>
                </c:pt>
                <c:pt idx="74">
                  <c:v>16.446419661314525</c:v>
                </c:pt>
                <c:pt idx="75">
                  <c:v>16.045287474453193</c:v>
                </c:pt>
              </c:numCache>
            </c:numRef>
          </c:yVal>
          <c:smooth val="1"/>
        </c:ser>
        <c:axId val="135811840"/>
        <c:axId val="135813376"/>
      </c:scatterChart>
      <c:valAx>
        <c:axId val="135811840"/>
        <c:scaling>
          <c:orientation val="minMax"/>
          <c:min val="2010"/>
        </c:scaling>
        <c:axPos val="b"/>
        <c:numFmt formatCode="Standard" sourceLinked="1"/>
        <c:tickLblPos val="nextTo"/>
        <c:crossAx val="135813376"/>
        <c:crosses val="autoZero"/>
        <c:crossBetween val="midCat"/>
      </c:valAx>
      <c:valAx>
        <c:axId val="135813376"/>
        <c:scaling>
          <c:orientation val="minMax"/>
        </c:scaling>
        <c:axPos val="l"/>
        <c:majorGridlines/>
        <c:numFmt formatCode="0,00" sourceLinked="1"/>
        <c:tickLblPos val="nextTo"/>
        <c:crossAx val="135811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smoothMarker"/>
        <c:ser>
          <c:idx val="0"/>
          <c:order val="0"/>
          <c:tx>
            <c:strRef>
              <c:f>'1a'!$D$3</c:f>
              <c:strCache>
                <c:ptCount val="1"/>
                <c:pt idx="0">
                  <c:v>NPV 1a</c:v>
                </c:pt>
              </c:strCache>
            </c:strRef>
          </c:tx>
          <c:marker>
            <c:symbol val="none"/>
          </c:marker>
          <c:xVal>
            <c:numRef>
              <c:f>'1a'!$C$4:$C$79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'1a'!$D$4:$D$79</c:f>
              <c:numCache>
                <c:formatCode>Standard</c:formatCode>
                <c:ptCount val="76"/>
                <c:pt idx="0">
                  <c:v>-1299990.5839221803</c:v>
                </c:pt>
                <c:pt idx="1">
                  <c:v>54587.46617730963</c:v>
                </c:pt>
                <c:pt idx="2">
                  <c:v>70809.506500535645</c:v>
                </c:pt>
                <c:pt idx="3">
                  <c:v>86701.527533913264</c:v>
                </c:pt>
                <c:pt idx="4">
                  <c:v>102269.89452764764</c:v>
                </c:pt>
                <c:pt idx="5">
                  <c:v>117520.85417606356</c:v>
                </c:pt>
                <c:pt idx="6">
                  <c:v>135302.53677124088</c:v>
                </c:pt>
                <c:pt idx="7">
                  <c:v>149936.95831822488</c:v>
                </c:pt>
                <c:pt idx="8">
                  <c:v>164272.02261249209</c:v>
                </c:pt>
                <c:pt idx="9">
                  <c:v>178313.52328032418</c:v>
                </c:pt>
                <c:pt idx="10">
                  <c:v>192067.14578275522</c:v>
                </c:pt>
                <c:pt idx="11">
                  <c:v>205538.4693837231</c:v>
                </c:pt>
                <c:pt idx="12">
                  <c:v>218732.96908305655</c:v>
                </c:pt>
                <c:pt idx="13">
                  <c:v>231656.01751491637</c:v>
                </c:pt>
                <c:pt idx="14">
                  <c:v>244312.88681230228</c:v>
                </c:pt>
                <c:pt idx="15">
                  <c:v>256708.75043821568</c:v>
                </c:pt>
                <c:pt idx="16">
                  <c:v>268848.68498406804</c:v>
                </c:pt>
                <c:pt idx="17">
                  <c:v>280737.67193591304</c:v>
                </c:pt>
                <c:pt idx="18">
                  <c:v>292380.59940906393</c:v>
                </c:pt>
                <c:pt idx="19">
                  <c:v>300126.59456190444</c:v>
                </c:pt>
                <c:pt idx="20">
                  <c:v>307750.89273045992</c:v>
                </c:pt>
                <c:pt idx="21">
                  <c:v>318797.11729514971</c:v>
                </c:pt>
                <c:pt idx="22">
                  <c:v>322642.01396302239</c:v>
                </c:pt>
                <c:pt idx="23">
                  <c:v>329912.57031437149</c:v>
                </c:pt>
                <c:pt idx="24">
                  <c:v>340446.2989753664</c:v>
                </c:pt>
                <c:pt idx="25">
                  <c:v>344113.9328096956</c:v>
                </c:pt>
                <c:pt idx="26">
                  <c:v>351047.24247236946</c:v>
                </c:pt>
                <c:pt idx="27">
                  <c:v>361092.34003107587</c:v>
                </c:pt>
                <c:pt idx="28">
                  <c:v>364588.79309970955</c:v>
                </c:pt>
                <c:pt idx="29">
                  <c:v>371200.42926190933</c:v>
                </c:pt>
                <c:pt idx="30">
                  <c:v>380779.48807411036</c:v>
                </c:pt>
                <c:pt idx="31">
                  <c:v>384113.7121642913</c:v>
                </c:pt>
                <c:pt idx="32">
                  <c:v>390418.59655717271</c:v>
                </c:pt>
                <c:pt idx="33">
                  <c:v>399553.23582119681</c:v>
                </c:pt>
                <c:pt idx="34">
                  <c:v>402732.75547894591</c:v>
                </c:pt>
                <c:pt idx="35">
                  <c:v>408745.11742169596</c:v>
                </c:pt>
                <c:pt idx="36">
                  <c:v>417457.1588590024</c:v>
                </c:pt>
                <c:pt idx="37">
                  <c:v>420489.22659470211</c:v>
                </c:pt>
                <c:pt idx="38">
                  <c:v>426222.71627036494</c:v>
                </c:pt>
                <c:pt idx="39">
                  <c:v>434529.49334143545</c:v>
                </c:pt>
                <c:pt idx="40">
                  <c:v>437420.88662552112</c:v>
                </c:pt>
                <c:pt idx="41">
                  <c:v>442888.37521162455</c:v>
                </c:pt>
                <c:pt idx="42">
                  <c:v>450809.76909473678</c:v>
                </c:pt>
                <c:pt idx="43">
                  <c:v>453567.0143618763</c:v>
                </c:pt>
                <c:pt idx="44">
                  <c:v>458780.84259297629</c:v>
                </c:pt>
                <c:pt idx="45">
                  <c:v>466334.73254100583</c:v>
                </c:pt>
                <c:pt idx="46">
                  <c:v>468964.05357222666</c:v>
                </c:pt>
                <c:pt idx="47">
                  <c:v>473935.98979544325</c:v>
                </c:pt>
                <c:pt idx="48">
                  <c:v>481139.42573475139</c:v>
                </c:pt>
                <c:pt idx="49">
                  <c:v>483646.75772420201</c:v>
                </c:pt>
                <c:pt idx="50">
                  <c:v>488388.02448102541</c:v>
                </c:pt>
                <c:pt idx="51">
                  <c:v>495257.26551478112</c:v>
                </c:pt>
                <c:pt idx="52">
                  <c:v>497648.26848804893</c:v>
                </c:pt>
                <c:pt idx="53">
                  <c:v>502169.56786727952</c:v>
                </c:pt>
                <c:pt idx="54">
                  <c:v>508720.11899705348</c:v>
                </c:pt>
                <c:pt idx="55">
                  <c:v>511000.19061172032</c:v>
                </c:pt>
                <c:pt idx="56">
                  <c:v>515311.72843119298</c:v>
                </c:pt>
                <c:pt idx="57">
                  <c:v>521558.37558012933</c:v>
                </c:pt>
                <c:pt idx="58">
                  <c:v>523732.66333792009</c:v>
                </c:pt>
                <c:pt idx="59">
                  <c:v>527844.17221005925</c:v>
                </c:pt>
                <c:pt idx="60">
                  <c:v>533801.01562718069</c:v>
                </c:pt>
                <c:pt idx="61">
                  <c:v>535874.42852577951</c:v>
                </c:pt>
                <c:pt idx="62">
                  <c:v>539795.18985958758</c:v>
                </c:pt>
                <c:pt idx="63">
                  <c:v>545475.67598118563</c:v>
                </c:pt>
                <c:pt idx="64">
                  <c:v>547452.89563260577</c:v>
                </c:pt>
                <c:pt idx="65">
                  <c:v>551191.76062235702</c:v>
                </c:pt>
                <c:pt idx="66">
                  <c:v>556608.71246301534</c:v>
                </c:pt>
                <c:pt idx="67">
                  <c:v>558494.2037042859</c:v>
                </c:pt>
                <c:pt idx="68">
                  <c:v>562059.61335298722</c:v>
                </c:pt>
                <c:pt idx="69">
                  <c:v>567225.25949555729</c:v>
                </c:pt>
                <c:pt idx="70">
                  <c:v>569023.28051642468</c:v>
                </c:pt>
                <c:pt idx="71">
                  <c:v>572435.51216157223</c:v>
                </c:pt>
                <c:pt idx="72">
                  <c:v>577362.0036214767</c:v>
                </c:pt>
                <c:pt idx="73">
                  <c:v>579077.12196596712</c:v>
                </c:pt>
                <c:pt idx="74">
                  <c:v>582319.92184213467</c:v>
                </c:pt>
                <c:pt idx="75">
                  <c:v>587017.94390159799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'1a'!$E$3</c:f>
              <c:strCache>
                <c:ptCount val="1"/>
                <c:pt idx="0">
                  <c:v>NPV status quo</c:v>
                </c:pt>
              </c:strCache>
            </c:strRef>
          </c:tx>
          <c:marker>
            <c:symbol val="none"/>
          </c:marker>
          <c:xVal>
            <c:numRef>
              <c:f>'1a'!$C$4:$C$79</c:f>
              <c:numCache>
                <c:formatCode>Standard</c:formatCode>
                <c:ptCount val="7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</c:numCache>
            </c:numRef>
          </c:xVal>
          <c:yVal>
            <c:numRef>
              <c:f>'1a'!$E$4:$E$79</c:f>
              <c:numCache>
                <c:formatCode>Standard</c:formatCode>
                <c:ptCount val="76"/>
                <c:pt idx="0">
                  <c:v>-679821.57943459414</c:v>
                </c:pt>
                <c:pt idx="1">
                  <c:v>-119689.58294495032</c:v>
                </c:pt>
                <c:pt idx="2">
                  <c:v>-105083.49615458958</c:v>
                </c:pt>
                <c:pt idx="3">
                  <c:v>-90772.233840239001</c:v>
                </c:pt>
                <c:pt idx="4">
                  <c:v>-76750.137744665146</c:v>
                </c:pt>
                <c:pt idx="5">
                  <c:v>-63011.654639082262</c:v>
                </c:pt>
                <c:pt idx="6">
                  <c:v>-49551.334420063766</c:v>
                </c:pt>
                <c:pt idx="7">
                  <c:v>-36363.828240335453</c:v>
                </c:pt>
                <c:pt idx="8">
                  <c:v>-23443.88667287305</c:v>
                </c:pt>
                <c:pt idx="9">
                  <c:v>-10786.357907700585</c:v>
                </c:pt>
                <c:pt idx="10">
                  <c:v>1613.8140191608109</c:v>
                </c:pt>
                <c:pt idx="11">
                  <c:v>13761.590965182288</c:v>
                </c:pt>
                <c:pt idx="12">
                  <c:v>25661.842389790691</c:v>
                </c:pt>
                <c:pt idx="13">
                  <c:v>37319.347032357124</c:v>
                </c:pt>
                <c:pt idx="14">
                  <c:v>48738.794560249196</c:v>
                </c:pt>
                <c:pt idx="15">
                  <c:v>59924.787187466514</c:v>
                </c:pt>
                <c:pt idx="16">
                  <c:v>70881.841264378047</c:v>
                </c:pt>
                <c:pt idx="17">
                  <c:v>81614.3888390715</c:v>
                </c:pt>
                <c:pt idx="18">
                  <c:v>92126.779190809233</c:v>
                </c:pt>
                <c:pt idx="19">
                  <c:v>99244.620601206669</c:v>
                </c:pt>
                <c:pt idx="20">
                  <c:v>106250.63319057634</c:v>
                </c:pt>
                <c:pt idx="21">
                  <c:v>116226.14547260944</c:v>
                </c:pt>
                <c:pt idx="22">
                  <c:v>119934.17008289509</c:v>
                </c:pt>
                <c:pt idx="23">
                  <c:v>126615.12488769856</c:v>
                </c:pt>
                <c:pt idx="24">
                  <c:v>136127.81466470275</c:v>
                </c:pt>
                <c:pt idx="25">
                  <c:v>139664.35426843516</c:v>
                </c:pt>
                <c:pt idx="26">
                  <c:v>146035.37186294887</c:v>
                </c:pt>
                <c:pt idx="27">
                  <c:v>155106.75324454205</c:v>
                </c:pt>
                <c:pt idx="28">
                  <c:v>158478.6907409936</c:v>
                </c:pt>
                <c:pt idx="29">
                  <c:v>164554.11164576095</c:v>
                </c:pt>
                <c:pt idx="30">
                  <c:v>173204.6177619081</c:v>
                </c:pt>
                <c:pt idx="31">
                  <c:v>176420.09243157157</c:v>
                </c:pt>
                <c:pt idx="32">
                  <c:v>182213.62713014684</c:v>
                </c:pt>
                <c:pt idx="33">
                  <c:v>190462.7803795631</c:v>
                </c:pt>
                <c:pt idx="34">
                  <c:v>193529.04765357974</c:v>
                </c:pt>
                <c:pt idx="35">
                  <c:v>199053.77020119922</c:v>
                </c:pt>
                <c:pt idx="36">
                  <c:v>206921.39256353234</c:v>
                </c:pt>
                <c:pt idx="37">
                  <c:v>209845.4480941738</c:v>
                </c:pt>
                <c:pt idx="38">
                  <c:v>215113.90676775749</c:v>
                </c:pt>
                <c:pt idx="39">
                  <c:v>222615.42448689521</c:v>
                </c:pt>
                <c:pt idx="40">
                  <c:v>225403.8005435667</c:v>
                </c:pt>
                <c:pt idx="41">
                  <c:v>230427.81546454539</c:v>
                </c:pt>
                <c:pt idx="42">
                  <c:v>237581.29070113052</c:v>
                </c:pt>
                <c:pt idx="43">
                  <c:v>240240.2795985702</c:v>
                </c:pt>
                <c:pt idx="44">
                  <c:v>245031.18889968831</c:v>
                </c:pt>
                <c:pt idx="45">
                  <c:v>251852.76595790638</c:v>
                </c:pt>
                <c:pt idx="46">
                  <c:v>254388.36788439844</c:v>
                </c:pt>
                <c:pt idx="47">
                  <c:v>258956.98347580852</c:v>
                </c:pt>
                <c:pt idx="48">
                  <c:v>265462.05745881435</c:v>
                </c:pt>
                <c:pt idx="49">
                  <c:v>267879.99400948151</c:v>
                </c:pt>
                <c:pt idx="50">
                  <c:v>272236.62597184372</c:v>
                </c:pt>
                <c:pt idx="51">
                  <c:v>278439.87751887355</c:v>
                </c:pt>
                <c:pt idx="52">
                  <c:v>280745.60459933092</c:v>
                </c:pt>
                <c:pt idx="53">
                  <c:v>284900.08444340719</c:v>
                </c:pt>
                <c:pt idx="54">
                  <c:v>290815.51285343739</c:v>
                </c:pt>
                <c:pt idx="55">
                  <c:v>293014.23298285564</c:v>
                </c:pt>
                <c:pt idx="56">
                  <c:v>296975.93582801067</c:v>
                </c:pt>
                <c:pt idx="57">
                  <c:v>302616.89064464328</c:v>
                </c:pt>
                <c:pt idx="58">
                  <c:v>304713.56468590233</c:v>
                </c:pt>
                <c:pt idx="59">
                  <c:v>308491.43040748034</c:v>
                </c:pt>
                <c:pt idx="60">
                  <c:v>313870.64153624856</c:v>
                </c:pt>
                <c:pt idx="61">
                  <c:v>315869.99987956171</c:v>
                </c:pt>
                <c:pt idx="62">
                  <c:v>319472.55327277293</c:v>
                </c:pt>
                <c:pt idx="63">
                  <c:v>324602.15969874576</c:v>
                </c:pt>
                <c:pt idx="64">
                  <c:v>326508.71292389295</c:v>
                </c:pt>
                <c:pt idx="65">
                  <c:v>329944.08292961388</c:v>
                </c:pt>
                <c:pt idx="66">
                  <c:v>334835.66010000004</c:v>
                </c:pt>
                <c:pt idx="67">
                  <c:v>336653.70914112416</c:v>
                </c:pt>
                <c:pt idx="68">
                  <c:v>339929.64717688685</c:v>
                </c:pt>
                <c:pt idx="69">
                  <c:v>344594.23311032879</c:v>
                </c:pt>
                <c:pt idx="70">
                  <c:v>346327.87894611293</c:v>
                </c:pt>
                <c:pt idx="71">
                  <c:v>349459.92799789598</c:v>
                </c:pt>
                <c:pt idx="72">
                  <c:v>353908.37431866484</c:v>
                </c:pt>
                <c:pt idx="73">
                  <c:v>355561.86476504832</c:v>
                </c:pt>
                <c:pt idx="74">
                  <c:v>358541.11893953109</c:v>
                </c:pt>
                <c:pt idx="75">
                  <c:v>362783.17158084194</c:v>
                </c:pt>
              </c:numCache>
            </c:numRef>
          </c:yVal>
          <c:smooth val="1"/>
        </c:ser>
        <c:axId val="140003968"/>
        <c:axId val="140005760"/>
      </c:scatterChart>
      <c:valAx>
        <c:axId val="140003968"/>
        <c:scaling>
          <c:orientation val="minMax"/>
        </c:scaling>
        <c:axPos val="b"/>
        <c:numFmt formatCode="Standard" sourceLinked="1"/>
        <c:tickLblPos val="nextTo"/>
        <c:crossAx val="140005760"/>
        <c:crosses val="autoZero"/>
        <c:crossBetween val="midCat"/>
      </c:valAx>
      <c:valAx>
        <c:axId val="140005760"/>
        <c:scaling>
          <c:orientation val="minMax"/>
        </c:scaling>
        <c:axPos val="l"/>
        <c:majorGridlines/>
        <c:numFmt formatCode="Standard" sourceLinked="1"/>
        <c:tickLblPos val="nextTo"/>
        <c:crossAx val="140003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'1b'!$G$2:$G$77</c:f>
              <c:numCache>
                <c:formatCode>Standard</c:formatCode>
                <c:ptCount val="7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</c:numCache>
            </c:numRef>
          </c:xVal>
          <c:yVal>
            <c:numRef>
              <c:f>'1b'!$H$2:$H$77</c:f>
              <c:numCache>
                <c:formatCode>Standard</c:formatCode>
                <c:ptCount val="76"/>
                <c:pt idx="0">
                  <c:v>-10448018.392473236</c:v>
                </c:pt>
                <c:pt idx="1">
                  <c:v>-1589383.0549986036</c:v>
                </c:pt>
                <c:pt idx="2">
                  <c:v>-1538790.9109980837</c:v>
                </c:pt>
                <c:pt idx="3">
                  <c:v>-1489397.8512286274</c:v>
                </c:pt>
                <c:pt idx="4">
                  <c:v>-1441175.4563677991</c:v>
                </c:pt>
                <c:pt idx="5">
                  <c:v>-1394095.9806621792</c:v>
                </c:pt>
                <c:pt idx="6">
                  <c:v>-1348132.3359633116</c:v>
                </c:pt>
                <c:pt idx="7">
                  <c:v>-1303258.0761420215</c:v>
                </c:pt>
                <c:pt idx="8">
                  <c:v>-1259447.381872132</c:v>
                </c:pt>
                <c:pt idx="9">
                  <c:v>-1216675.0457748375</c:v>
                </c:pt>
                <c:pt idx="10">
                  <c:v>-1174916.4579151687</c:v>
                </c:pt>
                <c:pt idx="11">
                  <c:v>-1134147.5916422145</c:v>
                </c:pt>
                <c:pt idx="12">
                  <c:v>-1094344.9897649577</c:v>
                </c:pt>
                <c:pt idx="13">
                  <c:v>-1055485.7510557552</c:v>
                </c:pt>
                <c:pt idx="14">
                  <c:v>-1017547.5170737226</c:v>
                </c:pt>
                <c:pt idx="15">
                  <c:v>-980508.45930040535</c:v>
                </c:pt>
                <c:pt idx="16">
                  <c:v>-944347.26658037724</c:v>
                </c:pt>
                <c:pt idx="17">
                  <c:v>-909043.13285950385</c:v>
                </c:pt>
                <c:pt idx="18">
                  <c:v>-874575.74521383923</c:v>
                </c:pt>
                <c:pt idx="19">
                  <c:v>-840925.2721622535</c:v>
                </c:pt>
                <c:pt idx="20">
                  <c:v>-808072.35225608619</c:v>
                </c:pt>
                <c:pt idx="21">
                  <c:v>-775998.08293922571</c:v>
                </c:pt>
                <c:pt idx="22">
                  <c:v>-744684.00967224967</c:v>
                </c:pt>
                <c:pt idx="23">
                  <c:v>-714112.11531433277</c:v>
                </c:pt>
                <c:pt idx="24">
                  <c:v>-684264.80975683406</c:v>
                </c:pt>
                <c:pt idx="25">
                  <c:v>-655124.34774418082</c:v>
                </c:pt>
                <c:pt idx="26">
                  <c:v>-626675.06340654241</c:v>
                </c:pt>
                <c:pt idx="27">
                  <c:v>-598900.05734219961</c:v>
                </c:pt>
                <c:pt idx="28">
                  <c:v>-571783.34862062661</c:v>
                </c:pt>
                <c:pt idx="29">
                  <c:v>-545309.33507747576</c:v>
                </c:pt>
                <c:pt idx="30">
                  <c:v>-519462.7843375525</c:v>
                </c:pt>
                <c:pt idx="31">
                  <c:v>-494228.8250505575</c:v>
                </c:pt>
                <c:pt idx="32">
                  <c:v>-469592.93833455304</c:v>
                </c:pt>
                <c:pt idx="33">
                  <c:v>-445540.94942222675</c:v>
                </c:pt>
                <c:pt idx="34">
                  <c:v>-422059.01950515574</c:v>
                </c:pt>
                <c:pt idx="35">
                  <c:v>-399133.63777136803</c:v>
                </c:pt>
                <c:pt idx="36">
                  <c:v>-370805.37426855532</c:v>
                </c:pt>
                <c:pt idx="37">
                  <c:v>-343289.45337831206</c:v>
                </c:pt>
                <c:pt idx="38">
                  <c:v>-316563.28174040304</c:v>
                </c:pt>
                <c:pt idx="39">
                  <c:v>-290604.88064875617</c:v>
                </c:pt>
                <c:pt idx="40">
                  <c:v>-265392.86960739177</c:v>
                </c:pt>
                <c:pt idx="41">
                  <c:v>-240906.45032056142</c:v>
                </c:pt>
                <c:pt idx="42">
                  <c:v>-217125.39110575779</c:v>
                </c:pt>
                <c:pt idx="43">
                  <c:v>-194030.01171854278</c:v>
                </c:pt>
                <c:pt idx="44">
                  <c:v>-171601.16857842728</c:v>
                </c:pt>
                <c:pt idx="45">
                  <c:v>-149820.24038531655</c:v>
                </c:pt>
                <c:pt idx="46">
                  <c:v>-128669.1141163127</c:v>
                </c:pt>
                <c:pt idx="47">
                  <c:v>-108130.17139291228</c:v>
                </c:pt>
                <c:pt idx="48">
                  <c:v>-61276.533603624906</c:v>
                </c:pt>
                <c:pt idx="49">
                  <c:v>-46902.112630672054</c:v>
                </c:pt>
                <c:pt idx="50">
                  <c:v>-32868.385664049769</c:v>
                </c:pt>
                <c:pt idx="51">
                  <c:v>-19167.278133847052</c:v>
                </c:pt>
                <c:pt idx="52">
                  <c:v>-5790.9068510727957</c:v>
                </c:pt>
                <c:pt idx="53">
                  <c:v>7268.4245280702598</c:v>
                </c:pt>
                <c:pt idx="54">
                  <c:v>20018.229930407368</c:v>
                </c:pt>
                <c:pt idx="55">
                  <c:v>32465.845189057291</c:v>
                </c:pt>
                <c:pt idx="56">
                  <c:v>44618.432264223229</c:v>
                </c:pt>
                <c:pt idx="57">
                  <c:v>56482.98336394527</c:v>
                </c:pt>
                <c:pt idx="58">
                  <c:v>68066.324967175489</c:v>
                </c:pt>
                <c:pt idx="59">
                  <c:v>79375.121751499828</c:v>
                </c:pt>
                <c:pt idx="60">
                  <c:v>90415.880427765427</c:v>
                </c:pt>
                <c:pt idx="61">
                  <c:v>101194.95348380902</c:v>
                </c:pt>
                <c:pt idx="62">
                  <c:v>111718.54283945751</c:v>
                </c:pt>
                <c:pt idx="63">
                  <c:v>121992.70341488719</c:v>
                </c:pt>
                <c:pt idx="64">
                  <c:v>132023.34661440714</c:v>
                </c:pt>
                <c:pt idx="65">
                  <c:v>141816.2437276647</c:v>
                </c:pt>
                <c:pt idx="66">
                  <c:v>151377.02925023041</c:v>
                </c:pt>
                <c:pt idx="67">
                  <c:v>160711.2041254756</c:v>
                </c:pt>
                <c:pt idx="68">
                  <c:v>169824.1389096044</c:v>
                </c:pt>
                <c:pt idx="69">
                  <c:v>178721.07686166675</c:v>
                </c:pt>
                <c:pt idx="70">
                  <c:v>187407.13696032041</c:v>
                </c:pt>
                <c:pt idx="71">
                  <c:v>195891.39265627379</c:v>
                </c:pt>
                <c:pt idx="72">
                  <c:v>204170.734588705</c:v>
                </c:pt>
                <c:pt idx="73">
                  <c:v>212253.84473451274</c:v>
                </c:pt>
                <c:pt idx="74">
                  <c:v>220145.37390100653</c:v>
                </c:pt>
                <c:pt idx="75">
                  <c:v>227849.86266554566</c:v>
                </c:pt>
              </c:numCache>
            </c:numRef>
          </c:yVal>
          <c:smooth val="1"/>
        </c:ser>
        <c:axId val="140037504"/>
        <c:axId val="140047488"/>
      </c:scatterChart>
      <c:valAx>
        <c:axId val="140037504"/>
        <c:scaling>
          <c:orientation val="minMax"/>
        </c:scaling>
        <c:axPos val="b"/>
        <c:numFmt formatCode="Standard" sourceLinked="1"/>
        <c:tickLblPos val="nextTo"/>
        <c:crossAx val="140047488"/>
        <c:crosses val="autoZero"/>
        <c:crossBetween val="midCat"/>
      </c:valAx>
      <c:valAx>
        <c:axId val="140047488"/>
        <c:scaling>
          <c:orientation val="minMax"/>
        </c:scaling>
        <c:axPos val="l"/>
        <c:majorGridlines/>
        <c:numFmt formatCode="Standard" sourceLinked="1"/>
        <c:tickLblPos val="nextTo"/>
        <c:crossAx val="140037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62594</xdr:colOff>
      <xdr:row>105</xdr:row>
      <xdr:rowOff>110218</xdr:rowOff>
    </xdr:from>
    <xdr:to>
      <xdr:col>7</xdr:col>
      <xdr:colOff>1310369</xdr:colOff>
      <xdr:row>123</xdr:row>
      <xdr:rowOff>186418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107</xdr:row>
      <xdr:rowOff>190499</xdr:rowOff>
    </xdr:from>
    <xdr:to>
      <xdr:col>6</xdr:col>
      <xdr:colOff>847724</xdr:colOff>
      <xdr:row>126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933450</xdr:colOff>
      <xdr:row>108</xdr:row>
      <xdr:rowOff>123825</xdr:rowOff>
    </xdr:from>
    <xdr:to>
      <xdr:col>10</xdr:col>
      <xdr:colOff>847725</xdr:colOff>
      <xdr:row>127</xdr:row>
      <xdr:rowOff>9525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88</xdr:row>
      <xdr:rowOff>161924</xdr:rowOff>
    </xdr:from>
    <xdr:to>
      <xdr:col>18</xdr:col>
      <xdr:colOff>790575</xdr:colOff>
      <xdr:row>112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5</xdr:row>
      <xdr:rowOff>57150</xdr:rowOff>
    </xdr:from>
    <xdr:to>
      <xdr:col>22</xdr:col>
      <xdr:colOff>361949</xdr:colOff>
      <xdr:row>19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27</xdr:row>
      <xdr:rowOff>95249</xdr:rowOff>
    </xdr:from>
    <xdr:to>
      <xdr:col>21</xdr:col>
      <xdr:colOff>161925</xdr:colOff>
      <xdr:row>54</xdr:row>
      <xdr:rowOff>161924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114"/>
  <sheetViews>
    <sheetView tabSelected="1" topLeftCell="B1" zoomScale="70" zoomScaleNormal="70" workbookViewId="0">
      <pane xSplit="1" topLeftCell="C1" activePane="topRight" state="frozen"/>
      <selection activeCell="B1" sqref="B1"/>
      <selection pane="topRight" activeCell="C2" sqref="C2"/>
    </sheetView>
  </sheetViews>
  <sheetFormatPr defaultRowHeight="15"/>
  <cols>
    <col min="1" max="1" width="9.140625" style="5"/>
    <col min="2" max="2" width="11.7109375" style="5" customWidth="1"/>
    <col min="3" max="3" width="22" style="5" customWidth="1"/>
    <col min="4" max="4" width="28.5703125" style="5" customWidth="1"/>
    <col min="5" max="5" width="11.7109375" style="5" customWidth="1"/>
    <col min="6" max="6" width="37.85546875" style="5" customWidth="1"/>
    <col min="7" max="7" width="16.7109375" style="5" customWidth="1"/>
    <col min="8" max="8" width="31.140625" style="5" customWidth="1"/>
    <col min="9" max="9" width="17.28515625" style="5" customWidth="1"/>
    <col min="10" max="10" width="21" style="5" customWidth="1"/>
    <col min="11" max="11" width="15.5703125" style="5" customWidth="1"/>
    <col min="12" max="13" width="23.140625" style="5" customWidth="1"/>
    <col min="14" max="14" width="24.140625" style="5" customWidth="1"/>
    <col min="15" max="15" width="22.7109375" style="5" customWidth="1"/>
    <col min="16" max="16" width="24.140625" style="5" customWidth="1"/>
    <col min="17" max="17" width="21" style="5" customWidth="1"/>
    <col min="18" max="18" width="21.28515625" style="5" customWidth="1"/>
    <col min="19" max="19" width="15.5703125" style="5" customWidth="1"/>
    <col min="20" max="23" width="15.28515625" style="5" customWidth="1"/>
    <col min="24" max="24" width="25.85546875" style="5" customWidth="1"/>
    <col min="25" max="25" width="16.5703125" style="5" customWidth="1"/>
    <col min="26" max="26" width="14.28515625" style="5" customWidth="1"/>
    <col min="27" max="28" width="17.28515625" style="5" customWidth="1"/>
    <col min="29" max="29" width="17.28515625" style="63" customWidth="1"/>
    <col min="30" max="30" width="24.140625" style="5" customWidth="1"/>
    <col min="31" max="31" width="22.28515625" style="10" customWidth="1"/>
    <col min="32" max="32" width="24" style="5" customWidth="1"/>
    <col min="33" max="33" width="17.42578125" style="10" customWidth="1"/>
    <col min="34" max="34" width="21.5703125" style="5" customWidth="1"/>
    <col min="35" max="35" width="22.5703125" style="10" customWidth="1"/>
    <col min="36" max="36" width="22.140625" style="5" customWidth="1"/>
    <col min="37" max="37" width="20.42578125" style="10" customWidth="1"/>
    <col min="38" max="38" width="26.42578125" style="5" customWidth="1"/>
    <col min="39" max="39" width="18.85546875" style="10" customWidth="1"/>
    <col min="40" max="40" width="24.140625" style="5" customWidth="1"/>
    <col min="41" max="41" width="19" style="10" customWidth="1"/>
    <col min="42" max="42" width="22.140625" style="5" customWidth="1"/>
    <col min="43" max="43" width="18.42578125" style="10" customWidth="1"/>
    <col min="44" max="44" width="22.5703125" style="5" customWidth="1"/>
    <col min="45" max="45" width="17.42578125" style="10" customWidth="1"/>
    <col min="46" max="46" width="23.42578125" style="5" customWidth="1"/>
    <col min="47" max="47" width="19" style="10" customWidth="1"/>
    <col min="48" max="48" width="20.85546875" style="5" customWidth="1"/>
    <col min="49" max="49" width="13.85546875" style="10" customWidth="1"/>
    <col min="50" max="50" width="19.7109375" style="5" customWidth="1"/>
    <col min="51" max="51" width="9.140625" style="5"/>
    <col min="52" max="52" width="19.42578125" style="5" customWidth="1"/>
    <col min="53" max="53" width="23.85546875" style="5" customWidth="1"/>
    <col min="54" max="54" width="20.5703125" style="5" customWidth="1"/>
    <col min="55" max="55" width="24.42578125" style="5" customWidth="1"/>
    <col min="56" max="56" width="17.140625" style="5" customWidth="1"/>
    <col min="57" max="57" width="22" style="5" customWidth="1"/>
    <col min="58" max="58" width="14.7109375" style="5" customWidth="1"/>
    <col min="59" max="59" width="21.5703125" style="5" customWidth="1"/>
    <col min="60" max="60" width="14.28515625" style="5" customWidth="1"/>
    <col min="61" max="61" width="22.42578125" style="5" customWidth="1"/>
    <col min="62" max="62" width="17.7109375" style="5" customWidth="1"/>
    <col min="63" max="63" width="25.140625" style="5" customWidth="1"/>
    <col min="64" max="64" width="19" style="5" customWidth="1"/>
    <col min="65" max="65" width="16.5703125" style="5" customWidth="1"/>
    <col min="66" max="66" width="15.42578125" style="5" customWidth="1"/>
    <col min="67" max="67" width="23.140625" style="5" customWidth="1"/>
    <col min="68" max="16384" width="9.140625" style="5"/>
  </cols>
  <sheetData>
    <row r="1" spans="1:67" ht="21.75" thickBot="1">
      <c r="A1" s="37" t="s">
        <v>1</v>
      </c>
      <c r="D1" s="2"/>
      <c r="E1" s="2"/>
      <c r="F1" s="4" t="s">
        <v>52</v>
      </c>
      <c r="G1" s="4" t="s">
        <v>35</v>
      </c>
      <c r="H1" s="4" t="s">
        <v>52</v>
      </c>
      <c r="I1" s="4" t="s">
        <v>35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D1" s="75" t="s">
        <v>86</v>
      </c>
      <c r="AE1" s="75"/>
      <c r="AG1" s="5" t="s">
        <v>104</v>
      </c>
      <c r="AH1" s="5" t="s">
        <v>4</v>
      </c>
      <c r="AN1" s="63"/>
      <c r="AO1" s="91"/>
      <c r="AZ1" s="63"/>
      <c r="BA1" s="75" t="s">
        <v>111</v>
      </c>
      <c r="BB1" s="75"/>
      <c r="BD1" s="5" t="s">
        <v>104</v>
      </c>
      <c r="BE1" s="5" t="s">
        <v>4</v>
      </c>
      <c r="BF1" s="10"/>
      <c r="BH1" s="10"/>
      <c r="BI1" s="63"/>
      <c r="BJ1" s="91"/>
      <c r="BL1" s="10"/>
      <c r="BN1" s="10"/>
    </row>
    <row r="2" spans="1:67" ht="15.75" thickBot="1">
      <c r="C2" s="38"/>
      <c r="D2" s="3"/>
      <c r="E2" s="2"/>
      <c r="F2" s="2" t="s">
        <v>46</v>
      </c>
      <c r="G2" s="23">
        <v>0.05</v>
      </c>
      <c r="H2" s="2" t="s">
        <v>45</v>
      </c>
      <c r="I2" s="24">
        <f>AVERAGE(C11:C86)/100</f>
        <v>1.5960526315789453E-2</v>
      </c>
      <c r="J2" s="2" t="s">
        <v>56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G2" s="83" t="s">
        <v>101</v>
      </c>
      <c r="AH2" s="83" t="s">
        <v>105</v>
      </c>
      <c r="AI2" s="102">
        <v>0.04</v>
      </c>
      <c r="AN2" s="63"/>
      <c r="AO2" s="91"/>
      <c r="AZ2" s="63"/>
      <c r="BB2" s="10"/>
      <c r="BD2" s="83" t="s">
        <v>101</v>
      </c>
      <c r="BE2" s="83" t="s">
        <v>105</v>
      </c>
      <c r="BF2" s="102">
        <v>0.04</v>
      </c>
      <c r="BH2" s="10"/>
      <c r="BI2" s="63"/>
      <c r="BJ2" s="91"/>
      <c r="BL2" s="10"/>
      <c r="BN2" s="10"/>
    </row>
    <row r="3" spans="1:67" ht="15.75" thickBot="1">
      <c r="C3" s="39"/>
      <c r="D3" s="2"/>
      <c r="E3" s="2"/>
      <c r="F3" s="2" t="s">
        <v>41</v>
      </c>
      <c r="G3" s="23">
        <v>-0.211975308641975</v>
      </c>
      <c r="H3" s="3" t="s">
        <v>44</v>
      </c>
      <c r="I3" s="23">
        <f>G86</f>
        <v>43.223399999999998</v>
      </c>
      <c r="J3" s="3" t="s">
        <v>58</v>
      </c>
      <c r="K3" s="23">
        <f>L86</f>
        <v>596.64699610064997</v>
      </c>
      <c r="L3" s="3" t="s">
        <v>59</v>
      </c>
      <c r="M3" s="34"/>
      <c r="N3" s="34"/>
      <c r="O3" s="3" t="s">
        <v>58</v>
      </c>
      <c r="P3" s="18">
        <f>Q86</f>
        <v>59501.958950705703</v>
      </c>
      <c r="Q3" s="3" t="s">
        <v>64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89"/>
      <c r="AD3" s="79" t="s">
        <v>18</v>
      </c>
      <c r="AE3" s="79"/>
      <c r="AF3" s="80"/>
      <c r="AG3" s="83" t="s">
        <v>102</v>
      </c>
      <c r="AH3" s="83" t="s">
        <v>106</v>
      </c>
      <c r="AI3" s="102">
        <v>0.03</v>
      </c>
      <c r="AJ3" s="25"/>
      <c r="AK3" s="26"/>
      <c r="AL3" s="80"/>
      <c r="AM3" s="79"/>
      <c r="AN3" s="84" t="s">
        <v>7</v>
      </c>
      <c r="AO3" s="84"/>
      <c r="AP3" s="85"/>
      <c r="AQ3" s="84"/>
      <c r="AR3" s="85"/>
      <c r="AS3" s="84"/>
      <c r="AT3" s="85"/>
      <c r="AU3" s="84"/>
      <c r="AV3" s="87" t="s">
        <v>92</v>
      </c>
      <c r="AW3" s="98"/>
      <c r="AX3" s="87" t="s">
        <v>96</v>
      </c>
      <c r="AZ3" s="89"/>
      <c r="BA3" s="79" t="s">
        <v>18</v>
      </c>
      <c r="BB3" s="79"/>
      <c r="BC3" s="80"/>
      <c r="BD3" s="83" t="s">
        <v>102</v>
      </c>
      <c r="BE3" s="83" t="s">
        <v>106</v>
      </c>
      <c r="BF3" s="102">
        <v>0.03</v>
      </c>
      <c r="BG3" s="25"/>
      <c r="BH3" s="26"/>
      <c r="BI3" s="84" t="s">
        <v>7</v>
      </c>
      <c r="BJ3" s="84"/>
      <c r="BK3" s="85"/>
      <c r="BL3" s="84"/>
      <c r="BM3" s="85"/>
      <c r="BN3" s="84"/>
      <c r="BO3" s="87" t="s">
        <v>96</v>
      </c>
    </row>
    <row r="4" spans="1:67" ht="15.75" thickBot="1">
      <c r="C4" s="40"/>
      <c r="D4" s="2"/>
      <c r="E4" s="2"/>
      <c r="F4" s="2" t="s">
        <v>42</v>
      </c>
      <c r="G4" s="23">
        <v>7.3099999999999998E-2</v>
      </c>
      <c r="H4" s="2" t="s">
        <v>43</v>
      </c>
      <c r="I4" s="23">
        <f>J86</f>
        <v>37.583399999999997</v>
      </c>
      <c r="J4" s="3" t="s">
        <v>57</v>
      </c>
      <c r="K4" s="23">
        <f>O86</f>
        <v>742.14699610064997</v>
      </c>
      <c r="L4" s="3" t="s">
        <v>56</v>
      </c>
      <c r="M4" s="23">
        <f>(AVERAGE(M12:M17))/100</f>
        <v>4.6214007189341141E-2</v>
      </c>
      <c r="N4" s="3"/>
      <c r="O4" s="3" t="s">
        <v>57</v>
      </c>
      <c r="P4" s="23">
        <f>T86</f>
        <v>47604.458950705703</v>
      </c>
      <c r="Q4" s="3" t="s">
        <v>61</v>
      </c>
      <c r="R4" s="35">
        <f>(AVERAGE(R12:R17))/100</f>
        <v>3.2782193266842834E-2</v>
      </c>
      <c r="S4" s="3"/>
      <c r="T4" s="3"/>
      <c r="U4" s="3"/>
      <c r="V4" s="3"/>
      <c r="W4" s="3"/>
      <c r="X4" s="34" t="s">
        <v>81</v>
      </c>
      <c r="Y4" s="3" t="s">
        <v>82</v>
      </c>
      <c r="Z4" s="3"/>
      <c r="AA4" s="3"/>
      <c r="AB4" s="3"/>
      <c r="AC4" s="90"/>
      <c r="AD4" s="41" t="s">
        <v>117</v>
      </c>
      <c r="AE4" s="42"/>
      <c r="AF4" s="41"/>
      <c r="AG4" s="83" t="s">
        <v>103</v>
      </c>
      <c r="AH4" s="88" t="s">
        <v>107</v>
      </c>
      <c r="AI4" s="102">
        <v>0.02</v>
      </c>
      <c r="AJ4" s="73"/>
      <c r="AK4" s="100"/>
      <c r="AL4" s="78"/>
      <c r="AM4" s="77"/>
      <c r="AN4" s="85"/>
      <c r="AO4" s="84"/>
      <c r="AP4" s="85"/>
      <c r="AQ4" s="84"/>
      <c r="AR4" s="85"/>
      <c r="AS4" s="84"/>
      <c r="AT4" s="85"/>
      <c r="AU4" s="84"/>
      <c r="AV4" s="86"/>
      <c r="AW4" s="99"/>
      <c r="AX4" s="87"/>
      <c r="AZ4" s="90"/>
      <c r="BA4" s="41"/>
      <c r="BB4" s="42"/>
      <c r="BC4" s="41"/>
      <c r="BD4" s="83" t="s">
        <v>103</v>
      </c>
      <c r="BE4" s="88" t="s">
        <v>107</v>
      </c>
      <c r="BF4" s="102">
        <v>0.02</v>
      </c>
      <c r="BG4" s="73"/>
      <c r="BH4" s="100"/>
      <c r="BI4" s="85"/>
      <c r="BJ4" s="84"/>
      <c r="BK4" s="85"/>
      <c r="BL4" s="84"/>
      <c r="BM4" s="85"/>
      <c r="BN4" s="84"/>
      <c r="BO4" s="87"/>
    </row>
    <row r="5" spans="1:67">
      <c r="C5" s="17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 t="s">
        <v>83</v>
      </c>
      <c r="Z5" s="3"/>
      <c r="AA5" s="3"/>
      <c r="AB5" s="3"/>
      <c r="AC5" s="90"/>
      <c r="AD5" s="41">
        <v>145</v>
      </c>
      <c r="AE5" s="42"/>
      <c r="AF5" s="41" t="s">
        <v>85</v>
      </c>
      <c r="AG5" s="42"/>
      <c r="AH5" s="76"/>
      <c r="AI5" s="76"/>
      <c r="AJ5" s="74"/>
      <c r="AK5" s="101"/>
      <c r="AL5" s="78" t="s">
        <v>90</v>
      </c>
      <c r="AM5" s="77"/>
      <c r="AN5" s="85"/>
      <c r="AO5" s="84"/>
      <c r="AP5" s="85"/>
      <c r="AQ5" s="84"/>
      <c r="AR5" s="85"/>
      <c r="AS5" s="84"/>
      <c r="AT5" s="85"/>
      <c r="AU5" s="84"/>
      <c r="AV5" s="86" t="s">
        <v>93</v>
      </c>
      <c r="AW5" s="99"/>
      <c r="AX5" s="87"/>
      <c r="AZ5" s="90"/>
      <c r="BA5" s="41"/>
      <c r="BB5" s="42"/>
      <c r="BC5" s="41" t="s">
        <v>85</v>
      </c>
      <c r="BD5" s="42"/>
      <c r="BE5" s="76"/>
      <c r="BF5" s="76"/>
      <c r="BG5" s="74"/>
      <c r="BH5" s="101"/>
      <c r="BI5" s="85"/>
      <c r="BJ5" s="84"/>
      <c r="BK5" s="85"/>
      <c r="BL5" s="84"/>
      <c r="BM5" s="85"/>
      <c r="BN5" s="84"/>
      <c r="BO5" s="87"/>
    </row>
    <row r="6" spans="1:67">
      <c r="C6" s="17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90"/>
      <c r="AD6" s="46"/>
      <c r="AE6" s="104"/>
      <c r="AF6" s="66"/>
      <c r="AG6" s="76"/>
      <c r="AH6" s="47"/>
      <c r="AI6" s="103"/>
      <c r="AJ6" s="74"/>
      <c r="AK6" s="101"/>
      <c r="AL6" s="78"/>
      <c r="AM6" s="77"/>
      <c r="AN6" s="85"/>
      <c r="AO6" s="84"/>
      <c r="AP6" s="85"/>
      <c r="AQ6" s="84"/>
      <c r="AR6" s="85"/>
      <c r="AS6" s="84"/>
      <c r="AT6" s="85"/>
      <c r="AU6" s="84"/>
      <c r="AV6" s="86"/>
      <c r="AW6" s="99"/>
      <c r="AX6" s="87"/>
      <c r="AZ6" s="90"/>
      <c r="BA6" s="67"/>
      <c r="BB6" s="104"/>
      <c r="BC6" s="66"/>
      <c r="BD6" s="76"/>
      <c r="BE6" s="47"/>
      <c r="BF6" s="103"/>
      <c r="BG6" s="74"/>
      <c r="BH6" s="101"/>
      <c r="BI6" s="85"/>
      <c r="BJ6" s="84"/>
      <c r="BK6" s="85"/>
      <c r="BL6" s="84"/>
      <c r="BM6" s="85"/>
      <c r="BN6" s="84"/>
      <c r="BO6" s="87"/>
    </row>
    <row r="7" spans="1:67">
      <c r="D7" s="25"/>
      <c r="E7" s="25"/>
      <c r="F7" s="25"/>
      <c r="G7" s="27" t="s">
        <v>37</v>
      </c>
      <c r="H7" s="27" t="s">
        <v>37</v>
      </c>
      <c r="I7" s="27" t="s">
        <v>37</v>
      </c>
      <c r="J7" s="27" t="s">
        <v>38</v>
      </c>
      <c r="K7" s="27" t="s">
        <v>39</v>
      </c>
      <c r="L7" s="6" t="s">
        <v>37</v>
      </c>
      <c r="M7" s="6"/>
      <c r="N7" s="6" t="s">
        <v>37</v>
      </c>
      <c r="O7" s="6" t="s">
        <v>39</v>
      </c>
      <c r="P7" s="6" t="s">
        <v>39</v>
      </c>
      <c r="Q7" s="32" t="s">
        <v>37</v>
      </c>
      <c r="R7" s="32"/>
      <c r="S7" s="32" t="s">
        <v>37</v>
      </c>
      <c r="T7" s="32" t="s">
        <v>39</v>
      </c>
      <c r="U7" s="32" t="s">
        <v>39</v>
      </c>
      <c r="V7" s="32" t="s">
        <v>8</v>
      </c>
      <c r="W7" s="32"/>
      <c r="X7" s="32" t="s">
        <v>37</v>
      </c>
      <c r="Y7" s="32" t="s">
        <v>37</v>
      </c>
      <c r="Z7" s="32" t="s">
        <v>39</v>
      </c>
      <c r="AA7" s="32" t="s">
        <v>39</v>
      </c>
      <c r="AB7" s="32" t="s">
        <v>116</v>
      </c>
      <c r="AD7" s="5" t="s">
        <v>39</v>
      </c>
      <c r="AF7" s="5" t="s">
        <v>39</v>
      </c>
      <c r="AH7" s="5" t="s">
        <v>39</v>
      </c>
      <c r="AJ7" s="5" t="s">
        <v>39</v>
      </c>
      <c r="AL7" s="5" t="s">
        <v>39</v>
      </c>
      <c r="AN7" s="5" t="s">
        <v>37</v>
      </c>
      <c r="AP7" s="5" t="s">
        <v>37</v>
      </c>
      <c r="AR7" s="5" t="s">
        <v>39</v>
      </c>
      <c r="AZ7" s="63"/>
      <c r="BA7" s="5" t="s">
        <v>39</v>
      </c>
      <c r="BB7" s="10"/>
      <c r="BC7" s="5" t="s">
        <v>39</v>
      </c>
      <c r="BD7" s="10"/>
      <c r="BE7" s="5" t="s">
        <v>39</v>
      </c>
      <c r="BF7" s="10"/>
      <c r="BG7" s="5" t="s">
        <v>39</v>
      </c>
      <c r="BH7" s="10"/>
      <c r="BI7" s="5" t="s">
        <v>37</v>
      </c>
      <c r="BJ7" s="10"/>
      <c r="BK7" s="5" t="s">
        <v>37</v>
      </c>
      <c r="BL7" s="10"/>
      <c r="BN7" s="10"/>
    </row>
    <row r="8" spans="1:67">
      <c r="D8" s="117" t="s">
        <v>48</v>
      </c>
      <c r="E8" s="117"/>
      <c r="F8" s="26" t="s">
        <v>51</v>
      </c>
      <c r="G8" s="28" t="s">
        <v>15</v>
      </c>
      <c r="H8" s="28" t="s">
        <v>15</v>
      </c>
      <c r="I8" s="28" t="s">
        <v>15</v>
      </c>
      <c r="J8" s="28" t="s">
        <v>15</v>
      </c>
      <c r="K8" s="28" t="s">
        <v>15</v>
      </c>
      <c r="L8" s="9" t="s">
        <v>53</v>
      </c>
      <c r="M8" s="9" t="s">
        <v>53</v>
      </c>
      <c r="N8" s="9" t="s">
        <v>53</v>
      </c>
      <c r="O8" s="9" t="s">
        <v>53</v>
      </c>
      <c r="P8" s="9" t="s">
        <v>53</v>
      </c>
      <c r="Q8" s="33" t="s">
        <v>61</v>
      </c>
      <c r="R8" s="33" t="s">
        <v>61</v>
      </c>
      <c r="S8" s="33" t="s">
        <v>61</v>
      </c>
      <c r="T8" s="33" t="s">
        <v>61</v>
      </c>
      <c r="U8" s="33" t="s">
        <v>61</v>
      </c>
      <c r="V8" s="33" t="s">
        <v>69</v>
      </c>
      <c r="W8" s="33"/>
      <c r="X8" s="68" t="s">
        <v>80</v>
      </c>
      <c r="Y8" s="68" t="s">
        <v>80</v>
      </c>
      <c r="Z8" s="68" t="s">
        <v>80</v>
      </c>
      <c r="AA8" s="68" t="s">
        <v>80</v>
      </c>
      <c r="AB8" s="68" t="s">
        <v>109</v>
      </c>
      <c r="AC8" s="91"/>
      <c r="AD8" s="10" t="s">
        <v>88</v>
      </c>
      <c r="AE8" s="10" t="s">
        <v>100</v>
      </c>
      <c r="AF8" s="10" t="s">
        <v>88</v>
      </c>
      <c r="AG8" s="10" t="s">
        <v>100</v>
      </c>
      <c r="AH8" s="10" t="s">
        <v>87</v>
      </c>
      <c r="AI8" s="10" t="s">
        <v>100</v>
      </c>
      <c r="AJ8" s="10" t="s">
        <v>87</v>
      </c>
      <c r="AK8" s="10" t="s">
        <v>100</v>
      </c>
      <c r="AL8" s="10" t="s">
        <v>89</v>
      </c>
      <c r="AM8" s="10" t="s">
        <v>100</v>
      </c>
      <c r="AN8" s="10" t="s">
        <v>88</v>
      </c>
      <c r="AO8" s="10" t="s">
        <v>100</v>
      </c>
      <c r="AP8" s="10" t="s">
        <v>87</v>
      </c>
      <c r="AQ8" s="10" t="s">
        <v>100</v>
      </c>
      <c r="AR8" s="10" t="s">
        <v>89</v>
      </c>
      <c r="AS8" s="10" t="s">
        <v>100</v>
      </c>
      <c r="AT8" s="10" t="s">
        <v>8</v>
      </c>
      <c r="AU8" s="10" t="s">
        <v>100</v>
      </c>
      <c r="AV8" s="5" t="s">
        <v>94</v>
      </c>
      <c r="AW8" s="10" t="s">
        <v>100</v>
      </c>
      <c r="AX8" s="10" t="s">
        <v>110</v>
      </c>
      <c r="AZ8" s="91"/>
      <c r="BA8" s="10" t="s">
        <v>88</v>
      </c>
      <c r="BB8" s="10" t="s">
        <v>100</v>
      </c>
      <c r="BC8" s="10" t="s">
        <v>88</v>
      </c>
      <c r="BD8" s="10" t="s">
        <v>100</v>
      </c>
      <c r="BE8" s="10" t="s">
        <v>87</v>
      </c>
      <c r="BF8" s="10" t="s">
        <v>100</v>
      </c>
      <c r="BG8" s="10" t="s">
        <v>87</v>
      </c>
      <c r="BH8" s="10" t="s">
        <v>100</v>
      </c>
      <c r="BI8" s="10" t="s">
        <v>88</v>
      </c>
      <c r="BJ8" s="10" t="s">
        <v>100</v>
      </c>
      <c r="BK8" s="10" t="s">
        <v>87</v>
      </c>
      <c r="BL8" s="10" t="s">
        <v>100</v>
      </c>
      <c r="BM8" s="10" t="s">
        <v>8</v>
      </c>
      <c r="BN8" s="10" t="s">
        <v>100</v>
      </c>
      <c r="BO8" s="10" t="s">
        <v>112</v>
      </c>
    </row>
    <row r="9" spans="1:67">
      <c r="B9" s="10" t="s">
        <v>3</v>
      </c>
      <c r="C9" s="10" t="s">
        <v>47</v>
      </c>
      <c r="D9" s="26" t="s">
        <v>49</v>
      </c>
      <c r="E9" s="26" t="s">
        <v>13</v>
      </c>
      <c r="F9" s="26" t="s">
        <v>13</v>
      </c>
      <c r="G9" s="28" t="s">
        <v>32</v>
      </c>
      <c r="H9" s="28" t="s">
        <v>33</v>
      </c>
      <c r="I9" s="28" t="s">
        <v>36</v>
      </c>
      <c r="J9" s="28" t="s">
        <v>40</v>
      </c>
      <c r="K9" s="28" t="s">
        <v>36</v>
      </c>
      <c r="L9" s="9" t="s">
        <v>54</v>
      </c>
      <c r="M9" s="9" t="s">
        <v>60</v>
      </c>
      <c r="N9" s="9" t="s">
        <v>62</v>
      </c>
      <c r="O9" s="9" t="s">
        <v>63</v>
      </c>
      <c r="P9" s="9" t="s">
        <v>62</v>
      </c>
      <c r="Q9" s="33" t="s">
        <v>63</v>
      </c>
      <c r="R9" s="33" t="s">
        <v>60</v>
      </c>
      <c r="S9" s="33" t="s">
        <v>62</v>
      </c>
      <c r="T9" s="33" t="s">
        <v>63</v>
      </c>
      <c r="U9" s="33" t="s">
        <v>62</v>
      </c>
      <c r="V9" s="33" t="s">
        <v>70</v>
      </c>
      <c r="W9" s="33" t="s">
        <v>71</v>
      </c>
      <c r="X9" s="33" t="s">
        <v>54</v>
      </c>
      <c r="Y9" s="33" t="s">
        <v>36</v>
      </c>
      <c r="Z9" s="33" t="s">
        <v>54</v>
      </c>
      <c r="AA9" s="33" t="s">
        <v>36</v>
      </c>
      <c r="AB9" s="33"/>
      <c r="AC9" s="15" t="s">
        <v>108</v>
      </c>
      <c r="AD9" s="13" t="s">
        <v>36</v>
      </c>
      <c r="AE9" s="13"/>
      <c r="AF9" s="11" t="s">
        <v>36</v>
      </c>
      <c r="AG9" s="11"/>
      <c r="AH9" s="13" t="s">
        <v>36</v>
      </c>
      <c r="AI9" s="13"/>
      <c r="AJ9" s="11" t="s">
        <v>36</v>
      </c>
      <c r="AK9" s="11"/>
      <c r="AL9" s="11" t="s">
        <v>36</v>
      </c>
      <c r="AM9" s="11"/>
      <c r="AN9" s="13" t="s">
        <v>36</v>
      </c>
      <c r="AO9" s="13"/>
      <c r="AP9" s="13" t="s">
        <v>36</v>
      </c>
      <c r="AQ9" s="13"/>
      <c r="AR9" s="13" t="s">
        <v>36</v>
      </c>
      <c r="AS9" s="13"/>
      <c r="AT9" s="11" t="s">
        <v>36</v>
      </c>
      <c r="AU9" s="11"/>
      <c r="AV9" s="21" t="s">
        <v>62</v>
      </c>
      <c r="AW9" s="13"/>
      <c r="AZ9" s="15" t="s">
        <v>108</v>
      </c>
      <c r="BA9" s="13" t="s">
        <v>36</v>
      </c>
      <c r="BB9" s="13"/>
      <c r="BC9" s="11" t="s">
        <v>36</v>
      </c>
      <c r="BD9" s="11"/>
      <c r="BE9" s="13" t="s">
        <v>36</v>
      </c>
      <c r="BF9" s="13"/>
      <c r="BG9" s="11" t="s">
        <v>36</v>
      </c>
      <c r="BH9" s="11"/>
      <c r="BI9" s="13" t="s">
        <v>36</v>
      </c>
      <c r="BJ9" s="13"/>
      <c r="BK9" s="13" t="s">
        <v>36</v>
      </c>
      <c r="BL9" s="13"/>
      <c r="BM9" s="11" t="s">
        <v>36</v>
      </c>
      <c r="BN9" s="11"/>
    </row>
    <row r="10" spans="1:67">
      <c r="B10" s="10" t="s">
        <v>4</v>
      </c>
      <c r="C10" s="10" t="s">
        <v>50</v>
      </c>
      <c r="D10" s="8" t="s">
        <v>14</v>
      </c>
      <c r="E10" s="8" t="s">
        <v>14</v>
      </c>
      <c r="F10" s="8" t="s">
        <v>14</v>
      </c>
      <c r="G10" s="15" t="s">
        <v>55</v>
      </c>
      <c r="H10" s="15" t="s">
        <v>34</v>
      </c>
      <c r="I10" s="15" t="s">
        <v>55</v>
      </c>
      <c r="J10" s="15" t="s">
        <v>55</v>
      </c>
      <c r="K10" s="15" t="s">
        <v>55</v>
      </c>
      <c r="L10" s="15" t="s">
        <v>55</v>
      </c>
      <c r="M10" s="15"/>
      <c r="N10" s="15" t="s">
        <v>55</v>
      </c>
      <c r="O10" s="15" t="s">
        <v>55</v>
      </c>
      <c r="P10" s="15" t="s">
        <v>55</v>
      </c>
      <c r="Q10" s="15" t="s">
        <v>55</v>
      </c>
      <c r="R10" s="15" t="s">
        <v>65</v>
      </c>
      <c r="S10" s="15" t="s">
        <v>55</v>
      </c>
      <c r="T10" s="15" t="s">
        <v>55</v>
      </c>
      <c r="U10" s="15" t="s">
        <v>55</v>
      </c>
      <c r="V10" s="15" t="s">
        <v>72</v>
      </c>
      <c r="W10" s="15" t="s">
        <v>72</v>
      </c>
      <c r="X10" s="15" t="s">
        <v>99</v>
      </c>
      <c r="Y10" s="15" t="s">
        <v>99</v>
      </c>
      <c r="Z10" s="15" t="s">
        <v>98</v>
      </c>
      <c r="AA10" s="15" t="s">
        <v>98</v>
      </c>
      <c r="AB10" s="15" t="s">
        <v>99</v>
      </c>
      <c r="AC10" s="92"/>
      <c r="AD10" s="13" t="s">
        <v>0</v>
      </c>
      <c r="AE10" s="82"/>
      <c r="AF10" s="11" t="s">
        <v>0</v>
      </c>
      <c r="AG10" s="81"/>
      <c r="AH10" s="13" t="s">
        <v>0</v>
      </c>
      <c r="AI10" s="82"/>
      <c r="AJ10" s="11" t="s">
        <v>0</v>
      </c>
      <c r="AK10" s="81"/>
      <c r="AL10" s="11" t="s">
        <v>0</v>
      </c>
      <c r="AM10" s="81"/>
      <c r="AN10" s="13" t="s">
        <v>0</v>
      </c>
      <c r="AO10" s="82"/>
      <c r="AP10" s="13" t="s">
        <v>0</v>
      </c>
      <c r="AQ10" s="82"/>
      <c r="AR10" s="13" t="s">
        <v>0</v>
      </c>
      <c r="AS10" s="82"/>
      <c r="AT10" s="11" t="s">
        <v>91</v>
      </c>
      <c r="AU10" s="81"/>
      <c r="AV10" s="21" t="s">
        <v>95</v>
      </c>
      <c r="AW10" s="82"/>
      <c r="AX10" s="109"/>
      <c r="AZ10" s="92"/>
      <c r="BA10" s="13" t="s">
        <v>0</v>
      </c>
      <c r="BB10" s="82"/>
      <c r="BC10" s="11" t="s">
        <v>0</v>
      </c>
      <c r="BD10" s="81"/>
      <c r="BE10" s="13" t="s">
        <v>0</v>
      </c>
      <c r="BF10" s="82"/>
      <c r="BG10" s="11" t="s">
        <v>0</v>
      </c>
      <c r="BH10" s="81"/>
      <c r="BI10" s="13" t="s">
        <v>0</v>
      </c>
      <c r="BJ10" s="82"/>
      <c r="BK10" s="13" t="s">
        <v>0</v>
      </c>
      <c r="BL10" s="82"/>
      <c r="BM10" s="11" t="s">
        <v>91</v>
      </c>
      <c r="BN10" s="81"/>
      <c r="BO10" s="109"/>
    </row>
    <row r="11" spans="1:67">
      <c r="A11" s="5">
        <v>0</v>
      </c>
      <c r="B11" s="5">
        <v>2010</v>
      </c>
      <c r="C11" s="16">
        <v>2.2999999999999998</v>
      </c>
      <c r="D11" s="5">
        <v>170</v>
      </c>
      <c r="E11" s="5">
        <v>105</v>
      </c>
      <c r="F11" s="17">
        <v>105</v>
      </c>
      <c r="G11" s="17">
        <v>18.612500000000001</v>
      </c>
      <c r="H11" s="17"/>
      <c r="I11" s="18">
        <f>($I$3/((1+$I$2)^A11))</f>
        <v>43.223399999999998</v>
      </c>
      <c r="J11" s="17">
        <v>14.89</v>
      </c>
      <c r="K11" s="18">
        <f>($I$4/((1+$I$2)^A11))</f>
        <v>37.583399999999997</v>
      </c>
      <c r="L11" s="17">
        <v>447</v>
      </c>
      <c r="M11" s="17"/>
      <c r="N11" s="18">
        <f>$K$3/((1+$I$2)^A11)</f>
        <v>596.64699610064997</v>
      </c>
      <c r="O11" s="17">
        <v>558.75</v>
      </c>
      <c r="P11" s="18">
        <f>$K$4/((1+$I$2)^A11)</f>
        <v>742.14699610064997</v>
      </c>
      <c r="Q11" s="17">
        <v>49875</v>
      </c>
      <c r="R11" s="18"/>
      <c r="S11" s="18">
        <f>$P$3/((1+$I$2)^A11)</f>
        <v>59501.958950705703</v>
      </c>
      <c r="T11" s="17">
        <v>39900</v>
      </c>
      <c r="U11" s="18">
        <f>$P$4/((1+$I$2)^A11)</f>
        <v>47604.458950705703</v>
      </c>
      <c r="V11" s="18">
        <v>545224.31999999995</v>
      </c>
      <c r="W11" s="18">
        <v>788508</v>
      </c>
      <c r="Y11" s="18"/>
      <c r="Z11" s="36"/>
      <c r="AA11" s="18"/>
      <c r="AB11" s="18">
        <v>5887</v>
      </c>
      <c r="AC11" s="93">
        <v>0</v>
      </c>
      <c r="AD11" s="18">
        <f>(K11*F11)*$AD$5</f>
        <v>572207.2649999999</v>
      </c>
      <c r="AE11" s="105">
        <f t="shared" ref="AE11:AE46" si="0">AD11+((1+$AI$2)^AC11)</f>
        <v>572208.2649999999</v>
      </c>
      <c r="AF11" s="72">
        <f>(K11*F11)*$AD$5</f>
        <v>572207.2649999999</v>
      </c>
      <c r="AG11" s="106">
        <f t="shared" ref="AG11:AG46" si="1">AF11+((1+$AI$2)^AC11)</f>
        <v>572208.2649999999</v>
      </c>
      <c r="AH11" s="18">
        <f>P11*$AD$5</f>
        <v>107611.31443459424</v>
      </c>
      <c r="AI11" s="107">
        <f t="shared" ref="AI11:AI46" si="2">AH11+((1+$AI$2)^AC11)</f>
        <v>107612.31443459424</v>
      </c>
      <c r="AJ11" s="72">
        <f>P11*$AD$5</f>
        <v>107611.31443459424</v>
      </c>
      <c r="AK11" s="106">
        <f t="shared" ref="AK11:AK46" si="3">AJ11+((1+$AI$2)^AC11)</f>
        <v>107612.31443459424</v>
      </c>
      <c r="AL11" s="72">
        <f>AA12*145</f>
        <v>4014058.5134627591</v>
      </c>
      <c r="AM11" s="106">
        <f>AL11+(1+AI2)^A11</f>
        <v>4014059.5134627591</v>
      </c>
      <c r="AN11" s="18">
        <f>(I11*F11)*$AD$5</f>
        <v>658076.2649999999</v>
      </c>
      <c r="AO11" s="105">
        <f t="shared" ref="AO11:AO46" si="4">AN11+((1+$AI$2)^AC11)</f>
        <v>658077.2649999999</v>
      </c>
      <c r="AP11" s="18">
        <f>N11*$AD$5</f>
        <v>86513.814434594242</v>
      </c>
      <c r="AQ11" s="105">
        <f t="shared" ref="AQ11:AQ35" si="5">AP11+((1+$AI$2)^AC11)</f>
        <v>86514.814434594242</v>
      </c>
      <c r="AR11" s="18">
        <f>Y12*AD5</f>
        <v>5352078.0179503458</v>
      </c>
      <c r="AS11" s="105">
        <f>AR11+((1+AI2)^AC11)</f>
        <v>5352079.0179503458</v>
      </c>
      <c r="AT11" s="72">
        <f>W11</f>
        <v>788508</v>
      </c>
      <c r="AU11" s="106">
        <f>AT11+((1+$AI$2)^AC11)</f>
        <v>788509</v>
      </c>
      <c r="AV11" s="17">
        <f>AB11</f>
        <v>5887</v>
      </c>
      <c r="AW11" s="107">
        <f>AV11+((1+$AI$2)^AC11)</f>
        <v>5888</v>
      </c>
      <c r="AX11" s="110">
        <f>(AG11+AK11+AM11+AU11)-(AE11+AI11+AO11+AQ11+AS11+AW11)</f>
        <v>-1299990.5839221803</v>
      </c>
      <c r="AZ11" s="93">
        <v>0</v>
      </c>
      <c r="BA11" s="18">
        <f>AD11</f>
        <v>572207.2649999999</v>
      </c>
      <c r="BB11" s="105">
        <f t="shared" ref="BB11:BB46" si="6">BA11+((1+$AI$2)^AZ11)</f>
        <v>572208.2649999999</v>
      </c>
      <c r="BC11" s="72">
        <f>AD11</f>
        <v>572207.2649999999</v>
      </c>
      <c r="BD11" s="106">
        <f t="shared" ref="BD11:BD46" si="7">BC11+((1+$AI$2)^AZ11)</f>
        <v>572208.2649999999</v>
      </c>
      <c r="BE11" s="18">
        <f>AK11</f>
        <v>107612.31443459424</v>
      </c>
      <c r="BF11" s="107">
        <f>BE11+((1+$AI$2)^AZ11)</f>
        <v>107613.31443459424</v>
      </c>
      <c r="BG11" s="72">
        <f>AK11</f>
        <v>107612.31443459424</v>
      </c>
      <c r="BH11" s="106">
        <f t="shared" ref="BH11:BH46" si="8">BG11+((1+$AI$2)^AZ11)</f>
        <v>107613.31443459424</v>
      </c>
      <c r="BI11" s="18">
        <f>AF11</f>
        <v>572207.2649999999</v>
      </c>
      <c r="BJ11" s="105">
        <f t="shared" ref="BJ11:BJ46" si="9">BI11+((1+$AI$2)^AZ11)</f>
        <v>572208.2649999999</v>
      </c>
      <c r="BK11" s="18">
        <f>AK11</f>
        <v>107612.31443459424</v>
      </c>
      <c r="BL11" s="105">
        <f t="shared" ref="BL11:BL35" si="10">BK11+((1+$AI$2)^AZ11)</f>
        <v>107613.31443459424</v>
      </c>
      <c r="BM11" s="72">
        <f>V11</f>
        <v>545224.31999999995</v>
      </c>
      <c r="BN11" s="106">
        <f t="shared" ref="BN11:BN42" si="11">BM11+((1+$AI$2)^AZ11)</f>
        <v>545225.31999999995</v>
      </c>
      <c r="BO11" s="110">
        <f>(BD11+BH11)-(BB11+BF11+BJ11+BL11)</f>
        <v>-679821.57943459414</v>
      </c>
    </row>
    <row r="12" spans="1:67">
      <c r="A12" s="5">
        <v>1</v>
      </c>
      <c r="B12" s="5">
        <v>2011</v>
      </c>
      <c r="C12" s="16">
        <v>2.8</v>
      </c>
      <c r="D12" s="5">
        <v>170</v>
      </c>
      <c r="E12" s="5">
        <v>105</v>
      </c>
      <c r="F12" s="18">
        <f>F11-(1+$G$3)</f>
        <v>104.21197530864198</v>
      </c>
      <c r="G12" s="17">
        <v>21.162500000000001</v>
      </c>
      <c r="H12" s="17">
        <f>(G12-G11)/G11*100</f>
        <v>13.700470114170587</v>
      </c>
      <c r="I12" s="18">
        <f t="shared" ref="I12:I75" si="12">($I$3/((1+$I$2)^A12))</f>
        <v>42.544369471462062</v>
      </c>
      <c r="J12" s="17">
        <v>16.93</v>
      </c>
      <c r="K12" s="18">
        <f t="shared" ref="K12:K75" si="13">($I$4/((1+$I$2)^A12))</f>
        <v>36.992972685946668</v>
      </c>
      <c r="L12" s="17">
        <v>508</v>
      </c>
      <c r="M12" s="17">
        <f t="shared" ref="M12:M17" si="14">(L12-L11)/L11*100</f>
        <v>13.646532438478747</v>
      </c>
      <c r="N12" s="18">
        <f t="shared" ref="N12:N75" si="15">$K$3/((1+$I$2)^A12)</f>
        <v>587.27379720577369</v>
      </c>
      <c r="O12" s="17">
        <v>635</v>
      </c>
      <c r="P12" s="18">
        <f t="shared" ref="P12:P75" si="16">$K$4/((1+$I$2)^A12)</f>
        <v>730.48802278954849</v>
      </c>
      <c r="Q12" s="17">
        <v>56888.75</v>
      </c>
      <c r="R12" s="36">
        <f>(Q12-Q11)/Q11*100</f>
        <v>14.06265664160401</v>
      </c>
      <c r="S12" s="18">
        <f t="shared" ref="S12:S75" si="17">$P$3/((1+$I$2)^A12)</f>
        <v>58567.195682768885</v>
      </c>
      <c r="T12" s="17">
        <v>45511</v>
      </c>
      <c r="U12" s="18">
        <f t="shared" ref="U12:U75" si="18">$P$4/((1+$I$2)^A12)</f>
        <v>46856.602906940978</v>
      </c>
      <c r="V12" s="18">
        <v>545224.31999999995</v>
      </c>
      <c r="W12" s="18">
        <v>788508</v>
      </c>
      <c r="X12" s="69">
        <v>37500</v>
      </c>
      <c r="Y12" s="18">
        <f>$X$12/((1+$I$2)^A12)</f>
        <v>36910.882882416176</v>
      </c>
      <c r="Z12" s="18">
        <v>28125</v>
      </c>
      <c r="AA12" s="18">
        <f>(Z12)/((1+I2)^A12)</f>
        <v>27683.162161812132</v>
      </c>
      <c r="AB12" s="18">
        <v>5887</v>
      </c>
      <c r="AC12" s="93">
        <v>1</v>
      </c>
      <c r="AD12" s="18">
        <f t="shared" ref="AD12:AD75" si="19">(K12*F12)*$AD$5</f>
        <v>558991.05964046554</v>
      </c>
      <c r="AE12" s="105">
        <f t="shared" si="0"/>
        <v>558992.09964046557</v>
      </c>
      <c r="AF12" s="72">
        <f t="shared" ref="AF12:AF75" si="20">(K12*F12)*$AD$5</f>
        <v>558991.05964046554</v>
      </c>
      <c r="AG12" s="106">
        <f t="shared" si="1"/>
        <v>558992.09964046557</v>
      </c>
      <c r="AH12" s="18">
        <f t="shared" ref="AH12:AH75" si="21">P12*$AD$5</f>
        <v>105920.76330448453</v>
      </c>
      <c r="AI12" s="107">
        <f t="shared" si="2"/>
        <v>105921.80330448452</v>
      </c>
      <c r="AJ12" s="72">
        <f t="shared" ref="AJ12:AJ75" si="22">P12*$AD$5</f>
        <v>105920.76330448453</v>
      </c>
      <c r="AK12" s="106">
        <f t="shared" si="3"/>
        <v>105921.80330448452</v>
      </c>
      <c r="AM12" s="81"/>
      <c r="AN12" s="18">
        <f t="shared" ref="AN12:AN75" si="23">(I12*F12)*$AD$5</f>
        <v>642876.75322785322</v>
      </c>
      <c r="AO12" s="105">
        <f t="shared" si="4"/>
        <v>642877.79322785325</v>
      </c>
      <c r="AP12" s="18">
        <f t="shared" ref="AP12:AP75" si="24">N12*$AD$5</f>
        <v>85154.700594837181</v>
      </c>
      <c r="AQ12" s="105">
        <f t="shared" si="5"/>
        <v>85155.740594837174</v>
      </c>
      <c r="AS12" s="82"/>
      <c r="AT12" s="72">
        <f t="shared" ref="AT12:AT75" si="25">W12</f>
        <v>788508</v>
      </c>
      <c r="AU12" s="106">
        <f t="shared" ref="AU12:AU75" si="26">AT12+((1+$AI$2)^AC12)</f>
        <v>788509.04</v>
      </c>
      <c r="AV12" s="17">
        <f t="shared" ref="AV12:AV75" si="27">AB12</f>
        <v>5887</v>
      </c>
      <c r="AW12" s="107">
        <f t="shared" ref="AW12:AW35" si="28">AV12+((1+$AI$2)^AC12)</f>
        <v>5888.04</v>
      </c>
      <c r="AX12" s="110">
        <f t="shared" ref="AX12:AX75" si="29">(AG12+AK12+AM12+AU12)-(AE12+AI12+AO12+AQ12+AS12+AW12)</f>
        <v>54587.46617730963</v>
      </c>
      <c r="AZ12" s="93">
        <v>1</v>
      </c>
      <c r="BA12" s="18">
        <f t="shared" ref="BA12:BA75" si="30">AD12</f>
        <v>558991.05964046554</v>
      </c>
      <c r="BB12" s="105">
        <f t="shared" si="6"/>
        <v>558992.09964046557</v>
      </c>
      <c r="BC12" s="72">
        <f t="shared" ref="BC12:BC75" si="31">AD12</f>
        <v>558991.05964046554</v>
      </c>
      <c r="BD12" s="106">
        <f t="shared" si="7"/>
        <v>558992.09964046557</v>
      </c>
      <c r="BE12" s="18">
        <f t="shared" ref="BE12:BE75" si="32">AK12</f>
        <v>105921.80330448452</v>
      </c>
      <c r="BF12" s="107">
        <f t="shared" ref="BF12:BF75" si="33">BE12+((1+$AI$2)^AZ12)</f>
        <v>105922.84330448452</v>
      </c>
      <c r="BG12" s="72">
        <f t="shared" ref="BG12:BG75" si="34">AK12</f>
        <v>105921.80330448452</v>
      </c>
      <c r="BH12" s="106">
        <f t="shared" si="8"/>
        <v>105922.84330448452</v>
      </c>
      <c r="BI12" s="18">
        <f t="shared" ref="BI12:BI75" si="35">AF12</f>
        <v>558991.05964046554</v>
      </c>
      <c r="BJ12" s="105">
        <f t="shared" si="9"/>
        <v>558992.09964046557</v>
      </c>
      <c r="BK12" s="18">
        <f t="shared" ref="BK12:BK75" si="36">AK12</f>
        <v>105921.80330448452</v>
      </c>
      <c r="BL12" s="105">
        <f t="shared" si="10"/>
        <v>105922.84330448452</v>
      </c>
      <c r="BM12" s="72">
        <f t="shared" ref="BM12:BM75" si="37">V12</f>
        <v>545224.31999999995</v>
      </c>
      <c r="BN12" s="106">
        <f t="shared" si="11"/>
        <v>545225.36</v>
      </c>
      <c r="BO12" s="110">
        <f t="shared" ref="BO12:BO75" si="38">(BD12+BH12+BN12)-(BB12+BF12+BJ12+BL12)</f>
        <v>-119689.58294495032</v>
      </c>
    </row>
    <row r="13" spans="1:67">
      <c r="A13" s="5">
        <v>2</v>
      </c>
      <c r="B13" s="5">
        <v>2012</v>
      </c>
      <c r="C13" s="16">
        <v>2.4</v>
      </c>
      <c r="D13" s="5">
        <v>170</v>
      </c>
      <c r="E13" s="5">
        <v>105</v>
      </c>
      <c r="F13" s="18">
        <f t="shared" ref="F13:F74" si="39">F12-(1+$G$3)</f>
        <v>103.42395061728396</v>
      </c>
      <c r="G13" s="17">
        <v>23.162500000000001</v>
      </c>
      <c r="H13" s="17">
        <f>(G13-G12)/G12*100</f>
        <v>9.4506792675723563</v>
      </c>
      <c r="I13" s="18">
        <f t="shared" si="12"/>
        <v>41.876006369796762</v>
      </c>
      <c r="J13" s="17">
        <v>18.53</v>
      </c>
      <c r="K13" s="18">
        <f t="shared" si="13"/>
        <v>36.411820860890622</v>
      </c>
      <c r="L13" s="17">
        <v>555</v>
      </c>
      <c r="M13" s="17">
        <f t="shared" si="14"/>
        <v>9.2519685039370074</v>
      </c>
      <c r="N13" s="18">
        <f t="shared" si="15"/>
        <v>578.04784929531047</v>
      </c>
      <c r="O13" s="17">
        <v>693.75</v>
      </c>
      <c r="P13" s="18">
        <f t="shared" si="16"/>
        <v>719.01220949847425</v>
      </c>
      <c r="Q13" s="17">
        <v>52143.287499999999</v>
      </c>
      <c r="R13" s="36">
        <f t="shared" ref="R13:R17" si="40">(Q13-Q12)/Q12*100</f>
        <v>-8.341653666146648</v>
      </c>
      <c r="S13" s="18">
        <f t="shared" si="17"/>
        <v>57647.117349286207</v>
      </c>
      <c r="T13" s="17">
        <v>41714.629999999997</v>
      </c>
      <c r="U13" s="18">
        <f t="shared" si="18"/>
        <v>46120.495524426136</v>
      </c>
      <c r="V13" s="18">
        <v>545224.31999999995</v>
      </c>
      <c r="W13" s="18">
        <v>788508</v>
      </c>
      <c r="X13" s="18"/>
      <c r="Y13" s="18"/>
      <c r="Z13" s="18"/>
      <c r="AA13" s="18"/>
      <c r="AB13" s="18">
        <v>5887</v>
      </c>
      <c r="AC13" s="93">
        <v>2</v>
      </c>
      <c r="AD13" s="18">
        <f t="shared" si="19"/>
        <v>546048.88257731055</v>
      </c>
      <c r="AE13" s="105">
        <f t="shared" si="0"/>
        <v>546049.96417731058</v>
      </c>
      <c r="AF13" s="72">
        <f t="shared" si="20"/>
        <v>546048.88257731055</v>
      </c>
      <c r="AG13" s="106">
        <f t="shared" si="1"/>
        <v>546049.96417731058</v>
      </c>
      <c r="AH13" s="18">
        <f t="shared" si="21"/>
        <v>104256.77037727876</v>
      </c>
      <c r="AI13" s="107">
        <f t="shared" si="2"/>
        <v>104257.85197727877</v>
      </c>
      <c r="AJ13" s="72">
        <f t="shared" si="22"/>
        <v>104256.77037727876</v>
      </c>
      <c r="AK13" s="106">
        <f t="shared" si="3"/>
        <v>104257.85197727877</v>
      </c>
      <c r="AM13" s="81"/>
      <c r="AN13" s="18">
        <f t="shared" si="23"/>
        <v>627992.39215164469</v>
      </c>
      <c r="AO13" s="105">
        <f t="shared" si="4"/>
        <v>627993.47375164472</v>
      </c>
      <c r="AP13" s="18">
        <f t="shared" si="24"/>
        <v>83816.938147820023</v>
      </c>
      <c r="AQ13" s="105">
        <f t="shared" si="5"/>
        <v>83818.019747820028</v>
      </c>
      <c r="AS13" s="82"/>
      <c r="AT13" s="72">
        <f t="shared" si="25"/>
        <v>788508</v>
      </c>
      <c r="AU13" s="106">
        <f t="shared" si="26"/>
        <v>788509.08160000003</v>
      </c>
      <c r="AV13" s="17">
        <f t="shared" si="27"/>
        <v>5887</v>
      </c>
      <c r="AW13" s="107">
        <f t="shared" si="28"/>
        <v>5888.0816000000004</v>
      </c>
      <c r="AX13" s="110">
        <f t="shared" si="29"/>
        <v>70809.506500535645</v>
      </c>
      <c r="AZ13" s="93">
        <v>2</v>
      </c>
      <c r="BA13" s="18">
        <f t="shared" si="30"/>
        <v>546048.88257731055</v>
      </c>
      <c r="BB13" s="105">
        <f t="shared" si="6"/>
        <v>546049.96417731058</v>
      </c>
      <c r="BC13" s="72">
        <f t="shared" si="31"/>
        <v>546048.88257731055</v>
      </c>
      <c r="BD13" s="106">
        <f t="shared" si="7"/>
        <v>546049.96417731058</v>
      </c>
      <c r="BE13" s="18">
        <f t="shared" si="32"/>
        <v>104257.85197727877</v>
      </c>
      <c r="BF13" s="107">
        <f t="shared" si="33"/>
        <v>104258.93357727877</v>
      </c>
      <c r="BG13" s="72">
        <f t="shared" si="34"/>
        <v>104257.85197727877</v>
      </c>
      <c r="BH13" s="106">
        <f t="shared" si="8"/>
        <v>104258.93357727877</v>
      </c>
      <c r="BI13" s="18">
        <f t="shared" si="35"/>
        <v>546048.88257731055</v>
      </c>
      <c r="BJ13" s="105">
        <f t="shared" si="9"/>
        <v>546049.96417731058</v>
      </c>
      <c r="BK13" s="18">
        <f t="shared" si="36"/>
        <v>104257.85197727877</v>
      </c>
      <c r="BL13" s="105">
        <f t="shared" si="10"/>
        <v>104258.93357727877</v>
      </c>
      <c r="BM13" s="72">
        <f t="shared" si="37"/>
        <v>545224.31999999995</v>
      </c>
      <c r="BN13" s="106">
        <f t="shared" si="11"/>
        <v>545225.40159999998</v>
      </c>
      <c r="BO13" s="110">
        <f t="shared" si="38"/>
        <v>-105083.49615458958</v>
      </c>
    </row>
    <row r="14" spans="1:67">
      <c r="A14" s="5">
        <v>3</v>
      </c>
      <c r="B14" s="5">
        <v>2013</v>
      </c>
      <c r="C14" s="16">
        <v>0.8</v>
      </c>
      <c r="D14" s="5">
        <v>170</v>
      </c>
      <c r="E14" s="5">
        <v>105</v>
      </c>
      <c r="F14" s="18">
        <f t="shared" si="39"/>
        <v>102.63592592592595</v>
      </c>
      <c r="G14" s="17">
        <v>25.2</v>
      </c>
      <c r="H14" s="17">
        <f t="shared" ref="H14:H16" si="41">(G14-G13)/G13*100</f>
        <v>8.7965461413923265</v>
      </c>
      <c r="I14" s="18">
        <f t="shared" si="12"/>
        <v>41.218143111970186</v>
      </c>
      <c r="J14" s="17">
        <v>20.16</v>
      </c>
      <c r="K14" s="18">
        <f t="shared" si="13"/>
        <v>35.83979880884938</v>
      </c>
      <c r="L14" s="17">
        <v>566</v>
      </c>
      <c r="M14" s="17">
        <f t="shared" si="14"/>
        <v>1.9819819819819819</v>
      </c>
      <c r="N14" s="18">
        <f t="shared" si="15"/>
        <v>568.96683908724697</v>
      </c>
      <c r="O14" s="17">
        <v>707.5</v>
      </c>
      <c r="P14" s="18">
        <f t="shared" si="16"/>
        <v>707.71667882201245</v>
      </c>
      <c r="Q14" s="17">
        <v>52500</v>
      </c>
      <c r="R14" s="36">
        <f t="shared" si="40"/>
        <v>0.68410051821147921</v>
      </c>
      <c r="S14" s="18">
        <f t="shared" si="17"/>
        <v>56741.493253024128</v>
      </c>
      <c r="T14" s="17">
        <v>42000</v>
      </c>
      <c r="U14" s="18">
        <f t="shared" si="18"/>
        <v>45395.952234162462</v>
      </c>
      <c r="V14" s="18">
        <v>545224.31999999995</v>
      </c>
      <c r="W14" s="18">
        <v>788508</v>
      </c>
      <c r="Y14" s="18"/>
      <c r="Z14" s="18"/>
      <c r="AA14" s="18"/>
      <c r="AB14" s="18">
        <v>5887</v>
      </c>
      <c r="AC14" s="93">
        <v>3</v>
      </c>
      <c r="AD14" s="18">
        <f t="shared" si="19"/>
        <v>533375.38568304735</v>
      </c>
      <c r="AE14" s="105">
        <f t="shared" si="0"/>
        <v>533376.51054704736</v>
      </c>
      <c r="AF14" s="72">
        <f t="shared" si="20"/>
        <v>533375.38568304735</v>
      </c>
      <c r="AG14" s="106">
        <f t="shared" si="1"/>
        <v>533376.51054704736</v>
      </c>
      <c r="AH14" s="18">
        <f t="shared" si="21"/>
        <v>102618.91842919181</v>
      </c>
      <c r="AI14" s="107">
        <f t="shared" si="2"/>
        <v>102620.0432931918</v>
      </c>
      <c r="AJ14" s="72">
        <f t="shared" si="22"/>
        <v>102618.91842919181</v>
      </c>
      <c r="AK14" s="106">
        <f t="shared" si="3"/>
        <v>102620.0432931918</v>
      </c>
      <c r="AM14" s="81"/>
      <c r="AN14" s="18">
        <f t="shared" si="23"/>
        <v>613417.031070436</v>
      </c>
      <c r="AO14" s="105">
        <f t="shared" si="4"/>
        <v>613418.15593443601</v>
      </c>
      <c r="AP14" s="18">
        <f t="shared" si="24"/>
        <v>82500.191667650812</v>
      </c>
      <c r="AQ14" s="105">
        <f t="shared" si="5"/>
        <v>82501.316531650809</v>
      </c>
      <c r="AS14" s="82"/>
      <c r="AT14" s="72">
        <f t="shared" si="25"/>
        <v>788508</v>
      </c>
      <c r="AU14" s="106">
        <f t="shared" si="26"/>
        <v>788509.12486400001</v>
      </c>
      <c r="AV14" s="17">
        <f t="shared" si="27"/>
        <v>5887</v>
      </c>
      <c r="AW14" s="107">
        <f t="shared" si="28"/>
        <v>5888.1248640000003</v>
      </c>
      <c r="AX14" s="110">
        <f t="shared" si="29"/>
        <v>86701.527533913264</v>
      </c>
      <c r="AZ14" s="93">
        <v>3</v>
      </c>
      <c r="BA14" s="18">
        <f t="shared" si="30"/>
        <v>533375.38568304735</v>
      </c>
      <c r="BB14" s="105">
        <f t="shared" si="6"/>
        <v>533376.51054704736</v>
      </c>
      <c r="BC14" s="72">
        <f t="shared" si="31"/>
        <v>533375.38568304735</v>
      </c>
      <c r="BD14" s="106">
        <f t="shared" si="7"/>
        <v>533376.51054704736</v>
      </c>
      <c r="BE14" s="18">
        <f t="shared" si="32"/>
        <v>102620.0432931918</v>
      </c>
      <c r="BF14" s="107">
        <f t="shared" si="33"/>
        <v>102621.1681571918</v>
      </c>
      <c r="BG14" s="72">
        <f t="shared" si="34"/>
        <v>102620.0432931918</v>
      </c>
      <c r="BH14" s="106">
        <f t="shared" si="8"/>
        <v>102621.1681571918</v>
      </c>
      <c r="BI14" s="18">
        <f t="shared" si="35"/>
        <v>533375.38568304735</v>
      </c>
      <c r="BJ14" s="105">
        <f t="shared" si="9"/>
        <v>533376.51054704736</v>
      </c>
      <c r="BK14" s="18">
        <f t="shared" si="36"/>
        <v>102620.0432931918</v>
      </c>
      <c r="BL14" s="105">
        <f t="shared" si="10"/>
        <v>102621.1681571918</v>
      </c>
      <c r="BM14" s="72">
        <f t="shared" si="37"/>
        <v>545224.31999999995</v>
      </c>
      <c r="BN14" s="106">
        <f t="shared" si="11"/>
        <v>545225.44486399996</v>
      </c>
      <c r="BO14" s="110">
        <f t="shared" si="38"/>
        <v>-90772.233840239001</v>
      </c>
    </row>
    <row r="15" spans="1:67">
      <c r="A15" s="5">
        <v>4</v>
      </c>
      <c r="B15" s="5">
        <v>2014</v>
      </c>
      <c r="C15" s="16">
        <v>0.6</v>
      </c>
      <c r="D15" s="5">
        <v>170</v>
      </c>
      <c r="E15" s="5">
        <v>105</v>
      </c>
      <c r="F15" s="18">
        <f t="shared" si="39"/>
        <v>101.84790123456793</v>
      </c>
      <c r="G15" s="17">
        <v>27.8125</v>
      </c>
      <c r="H15" s="17">
        <f>(G15-G14)/G14*100</f>
        <v>10.367063492063496</v>
      </c>
      <c r="I15" s="18">
        <f t="shared" si="12"/>
        <v>40.570614747642686</v>
      </c>
      <c r="J15" s="17">
        <v>22.25</v>
      </c>
      <c r="K15" s="18">
        <f t="shared" si="13"/>
        <v>35.276763103007958</v>
      </c>
      <c r="L15" s="17">
        <v>584</v>
      </c>
      <c r="M15" s="17">
        <f t="shared" si="14"/>
        <v>3.1802120141342751</v>
      </c>
      <c r="N15" s="18">
        <f t="shared" si="15"/>
        <v>560.02848964074417</v>
      </c>
      <c r="O15" s="17">
        <v>730</v>
      </c>
      <c r="P15" s="18">
        <f t="shared" si="16"/>
        <v>696.59859855818263</v>
      </c>
      <c r="Q15" s="17">
        <v>53375</v>
      </c>
      <c r="R15" s="36">
        <f t="shared" si="40"/>
        <v>1.6666666666666667</v>
      </c>
      <c r="S15" s="18">
        <f t="shared" si="17"/>
        <v>55850.096320954173</v>
      </c>
      <c r="T15" s="17">
        <v>42700</v>
      </c>
      <c r="U15" s="18">
        <f t="shared" si="18"/>
        <v>44682.791366691461</v>
      </c>
      <c r="V15" s="18">
        <v>545224.31999999995</v>
      </c>
      <c r="W15" s="18">
        <v>788508</v>
      </c>
      <c r="X15" s="18"/>
      <c r="Y15" s="18"/>
      <c r="Z15" s="18"/>
      <c r="AA15" s="18"/>
      <c r="AB15" s="18">
        <v>5887</v>
      </c>
      <c r="AC15" s="93">
        <v>4</v>
      </c>
      <c r="AD15" s="18">
        <f t="shared" si="19"/>
        <v>520965.32123660867</v>
      </c>
      <c r="AE15" s="105">
        <f t="shared" si="0"/>
        <v>520966.49109516869</v>
      </c>
      <c r="AF15" s="72">
        <f t="shared" si="20"/>
        <v>520965.32123660867</v>
      </c>
      <c r="AG15" s="106">
        <f t="shared" si="1"/>
        <v>520966.49109516869</v>
      </c>
      <c r="AH15" s="18">
        <f t="shared" si="21"/>
        <v>101006.79679093648</v>
      </c>
      <c r="AI15" s="107">
        <f t="shared" si="2"/>
        <v>101007.96664949648</v>
      </c>
      <c r="AJ15" s="72">
        <f t="shared" si="22"/>
        <v>101006.79679093648</v>
      </c>
      <c r="AK15" s="106">
        <f t="shared" si="3"/>
        <v>101007.96664949648</v>
      </c>
      <c r="AM15" s="81"/>
      <c r="AN15" s="18">
        <f t="shared" si="23"/>
        <v>599144.63475732459</v>
      </c>
      <c r="AO15" s="105">
        <f t="shared" si="4"/>
        <v>599145.80461588455</v>
      </c>
      <c r="AP15" s="18">
        <f t="shared" si="24"/>
        <v>81204.130997907909</v>
      </c>
      <c r="AQ15" s="105">
        <f t="shared" si="5"/>
        <v>81205.300856467904</v>
      </c>
      <c r="AS15" s="82"/>
      <c r="AT15" s="72">
        <f t="shared" si="25"/>
        <v>788508</v>
      </c>
      <c r="AU15" s="106">
        <f t="shared" si="26"/>
        <v>788509.16985855997</v>
      </c>
      <c r="AV15" s="17">
        <f t="shared" si="27"/>
        <v>5887</v>
      </c>
      <c r="AW15" s="107">
        <f t="shared" si="28"/>
        <v>5888.1698585599997</v>
      </c>
      <c r="AX15" s="110">
        <f t="shared" si="29"/>
        <v>102269.89452764764</v>
      </c>
      <c r="AZ15" s="93">
        <v>4</v>
      </c>
      <c r="BA15" s="18">
        <f t="shared" si="30"/>
        <v>520965.32123660867</v>
      </c>
      <c r="BB15" s="105">
        <f t="shared" si="6"/>
        <v>520966.49109516869</v>
      </c>
      <c r="BC15" s="72">
        <f t="shared" si="31"/>
        <v>520965.32123660867</v>
      </c>
      <c r="BD15" s="106">
        <f t="shared" si="7"/>
        <v>520966.49109516869</v>
      </c>
      <c r="BE15" s="18">
        <f t="shared" si="32"/>
        <v>101007.96664949648</v>
      </c>
      <c r="BF15" s="107">
        <f t="shared" si="33"/>
        <v>101009.13650805647</v>
      </c>
      <c r="BG15" s="72">
        <f t="shared" si="34"/>
        <v>101007.96664949648</v>
      </c>
      <c r="BH15" s="106">
        <f t="shared" si="8"/>
        <v>101009.13650805647</v>
      </c>
      <c r="BI15" s="18">
        <f t="shared" si="35"/>
        <v>520965.32123660867</v>
      </c>
      <c r="BJ15" s="105">
        <f t="shared" si="9"/>
        <v>520966.49109516869</v>
      </c>
      <c r="BK15" s="18">
        <f t="shared" si="36"/>
        <v>101007.96664949648</v>
      </c>
      <c r="BL15" s="105">
        <f t="shared" si="10"/>
        <v>101009.13650805647</v>
      </c>
      <c r="BM15" s="72">
        <f t="shared" si="37"/>
        <v>545224.31999999995</v>
      </c>
      <c r="BN15" s="106">
        <f t="shared" si="11"/>
        <v>545225.48985855991</v>
      </c>
      <c r="BO15" s="110">
        <f t="shared" si="38"/>
        <v>-76750.137744665146</v>
      </c>
    </row>
    <row r="16" spans="1:67">
      <c r="A16" s="5">
        <v>5</v>
      </c>
      <c r="B16" s="5">
        <v>2015</v>
      </c>
      <c r="C16" s="16">
        <v>0.5</v>
      </c>
      <c r="D16" s="5">
        <v>170</v>
      </c>
      <c r="E16" s="5">
        <v>105</v>
      </c>
      <c r="F16" s="18">
        <f t="shared" si="39"/>
        <v>101.05987654320991</v>
      </c>
      <c r="G16" s="17">
        <v>29.2</v>
      </c>
      <c r="H16" s="17">
        <f t="shared" si="41"/>
        <v>4.9887640449438182</v>
      </c>
      <c r="I16" s="18">
        <f t="shared" si="12"/>
        <v>39.933258917809752</v>
      </c>
      <c r="J16" s="17">
        <v>23.36</v>
      </c>
      <c r="K16" s="18">
        <f t="shared" si="13"/>
        <v>34.722572569756451</v>
      </c>
      <c r="L16" s="17">
        <v>589</v>
      </c>
      <c r="M16" s="17">
        <f t="shared" si="14"/>
        <v>0.85616438356164382</v>
      </c>
      <c r="N16" s="18">
        <f t="shared" si="15"/>
        <v>551.23055978522473</v>
      </c>
      <c r="O16" s="17">
        <v>736.25</v>
      </c>
      <c r="P16" s="18">
        <f t="shared" si="16"/>
        <v>685.65518099830183</v>
      </c>
      <c r="Q16" s="17">
        <v>60175</v>
      </c>
      <c r="R16" s="36">
        <f t="shared" si="40"/>
        <v>12.740046838407496</v>
      </c>
      <c r="S16" s="18">
        <f t="shared" si="17"/>
        <v>54972.703047317387</v>
      </c>
      <c r="T16" s="17">
        <v>48140</v>
      </c>
      <c r="U16" s="18">
        <f t="shared" si="18"/>
        <v>43980.834106543603</v>
      </c>
      <c r="V16" s="18">
        <v>545224.31999999995</v>
      </c>
      <c r="W16" s="18">
        <v>788508</v>
      </c>
      <c r="X16" s="18"/>
      <c r="Y16" s="18"/>
      <c r="Z16" s="18"/>
      <c r="AA16" s="18"/>
      <c r="AB16" s="18">
        <v>5887</v>
      </c>
      <c r="AC16" s="93">
        <v>5</v>
      </c>
      <c r="AD16" s="18">
        <f t="shared" si="19"/>
        <v>508813.54008852388</v>
      </c>
      <c r="AE16" s="105">
        <f t="shared" si="0"/>
        <v>508814.7567414263</v>
      </c>
      <c r="AF16" s="72">
        <f t="shared" si="20"/>
        <v>508813.54008852388</v>
      </c>
      <c r="AG16" s="106">
        <f t="shared" si="1"/>
        <v>508814.7567414263</v>
      </c>
      <c r="AH16" s="18">
        <f t="shared" si="21"/>
        <v>99420.001244753759</v>
      </c>
      <c r="AI16" s="107">
        <f t="shared" si="2"/>
        <v>99421.217897656155</v>
      </c>
      <c r="AJ16" s="72">
        <f t="shared" si="22"/>
        <v>99420.001244753759</v>
      </c>
      <c r="AK16" s="106">
        <f t="shared" si="3"/>
        <v>99421.217897656155</v>
      </c>
      <c r="AM16" s="81"/>
      <c r="AN16" s="18">
        <f t="shared" si="23"/>
        <v>585169.28134927398</v>
      </c>
      <c r="AO16" s="105">
        <f t="shared" si="4"/>
        <v>585170.49800217641</v>
      </c>
      <c r="AP16" s="18">
        <f t="shared" si="24"/>
        <v>79928.431168857584</v>
      </c>
      <c r="AQ16" s="105">
        <f t="shared" si="5"/>
        <v>79929.64782175998</v>
      </c>
      <c r="AS16" s="82"/>
      <c r="AT16" s="72">
        <f t="shared" si="25"/>
        <v>788508</v>
      </c>
      <c r="AU16" s="106">
        <f t="shared" si="26"/>
        <v>788509.21665290243</v>
      </c>
      <c r="AV16" s="17">
        <f t="shared" si="27"/>
        <v>5887</v>
      </c>
      <c r="AW16" s="107">
        <f t="shared" si="28"/>
        <v>5888.2166529023998</v>
      </c>
      <c r="AX16" s="110">
        <f t="shared" si="29"/>
        <v>117520.85417606356</v>
      </c>
      <c r="AZ16" s="93">
        <v>5</v>
      </c>
      <c r="BA16" s="18">
        <f t="shared" si="30"/>
        <v>508813.54008852388</v>
      </c>
      <c r="BB16" s="105">
        <f t="shared" si="6"/>
        <v>508814.7567414263</v>
      </c>
      <c r="BC16" s="72">
        <f t="shared" si="31"/>
        <v>508813.54008852388</v>
      </c>
      <c r="BD16" s="106">
        <f t="shared" si="7"/>
        <v>508814.7567414263</v>
      </c>
      <c r="BE16" s="18">
        <f t="shared" si="32"/>
        <v>99421.217897656155</v>
      </c>
      <c r="BF16" s="107">
        <f t="shared" si="33"/>
        <v>99422.434550558552</v>
      </c>
      <c r="BG16" s="72">
        <f t="shared" si="34"/>
        <v>99421.217897656155</v>
      </c>
      <c r="BH16" s="106">
        <f t="shared" si="8"/>
        <v>99422.434550558552</v>
      </c>
      <c r="BI16" s="18">
        <f t="shared" si="35"/>
        <v>508813.54008852388</v>
      </c>
      <c r="BJ16" s="105">
        <f t="shared" si="9"/>
        <v>508814.7567414263</v>
      </c>
      <c r="BK16" s="18">
        <f t="shared" si="36"/>
        <v>99421.217897656155</v>
      </c>
      <c r="BL16" s="105">
        <f t="shared" si="10"/>
        <v>99422.434550558552</v>
      </c>
      <c r="BM16" s="72">
        <f t="shared" si="37"/>
        <v>545224.31999999995</v>
      </c>
      <c r="BN16" s="106">
        <f t="shared" si="11"/>
        <v>545225.53665290237</v>
      </c>
      <c r="BO16" s="110">
        <f t="shared" si="38"/>
        <v>-63011.654639082262</v>
      </c>
    </row>
    <row r="17" spans="1:67">
      <c r="A17" s="5">
        <v>6</v>
      </c>
      <c r="B17" s="5">
        <v>2016</v>
      </c>
      <c r="C17" s="20">
        <v>0.8</v>
      </c>
      <c r="D17" s="5">
        <v>170</v>
      </c>
      <c r="E17" s="5">
        <v>105</v>
      </c>
      <c r="F17" s="18">
        <f t="shared" si="39"/>
        <v>100.27185185185189</v>
      </c>
      <c r="G17" s="17">
        <v>28.2</v>
      </c>
      <c r="H17" s="17">
        <f>(G17-G16)/G16*100</f>
        <v>-3.4246575342465753</v>
      </c>
      <c r="I17" s="18">
        <f t="shared" si="12"/>
        <v>39.305915814092728</v>
      </c>
      <c r="J17" s="17">
        <v>22.56</v>
      </c>
      <c r="K17" s="18">
        <f t="shared" si="13"/>
        <v>34.177088253292723</v>
      </c>
      <c r="L17" s="17">
        <v>582</v>
      </c>
      <c r="M17" s="17">
        <f t="shared" si="14"/>
        <v>-1.1884550084889642</v>
      </c>
      <c r="N17" s="18">
        <f t="shared" si="15"/>
        <v>542.5708435584304</v>
      </c>
      <c r="O17" s="17">
        <v>727.5</v>
      </c>
      <c r="P17" s="18">
        <f t="shared" si="16"/>
        <v>674.883682228005</v>
      </c>
      <c r="Q17" s="17">
        <v>59487.5</v>
      </c>
      <c r="R17" s="36">
        <f t="shared" si="40"/>
        <v>-1.1425010386373078</v>
      </c>
      <c r="S17" s="18">
        <f t="shared" si="17"/>
        <v>54109.093437583339</v>
      </c>
      <c r="T17" s="17">
        <v>47590</v>
      </c>
      <c r="U17" s="18">
        <f t="shared" si="18"/>
        <v>43289.904447402827</v>
      </c>
      <c r="V17" s="18">
        <v>545224.31999999995</v>
      </c>
      <c r="W17" s="18">
        <v>788508</v>
      </c>
      <c r="X17" s="18"/>
      <c r="Y17" s="18"/>
      <c r="Z17" s="18"/>
      <c r="AA17" s="18"/>
      <c r="AB17" s="18">
        <v>3045</v>
      </c>
      <c r="AC17" s="93">
        <v>6</v>
      </c>
      <c r="AD17" s="18">
        <f t="shared" si="19"/>
        <v>496914.98985896615</v>
      </c>
      <c r="AE17" s="105">
        <f t="shared" si="0"/>
        <v>496916.25517798465</v>
      </c>
      <c r="AF17" s="72">
        <f t="shared" si="20"/>
        <v>496914.98985896615</v>
      </c>
      <c r="AG17" s="106">
        <f t="shared" si="1"/>
        <v>496916.25517798465</v>
      </c>
      <c r="AH17" s="18">
        <f t="shared" si="21"/>
        <v>97858.133923060726</v>
      </c>
      <c r="AI17" s="107">
        <f t="shared" si="2"/>
        <v>97859.39924207922</v>
      </c>
      <c r="AJ17" s="72">
        <f t="shared" si="22"/>
        <v>97858.133923060726</v>
      </c>
      <c r="AK17" s="106">
        <f t="shared" si="3"/>
        <v>97859.39924207922</v>
      </c>
      <c r="AM17" s="81"/>
      <c r="AN17" s="18">
        <f t="shared" si="23"/>
        <v>571485.16027474997</v>
      </c>
      <c r="AO17" s="105">
        <f t="shared" si="4"/>
        <v>571486.42559376848</v>
      </c>
      <c r="AP17" s="18">
        <f t="shared" si="24"/>
        <v>78672.772315972412</v>
      </c>
      <c r="AQ17" s="105">
        <f t="shared" si="5"/>
        <v>78674.037634990906</v>
      </c>
      <c r="AS17" s="82"/>
      <c r="AT17" s="72">
        <f t="shared" si="25"/>
        <v>788508</v>
      </c>
      <c r="AU17" s="106">
        <f t="shared" si="26"/>
        <v>788509.26531901851</v>
      </c>
      <c r="AV17" s="17">
        <f t="shared" si="27"/>
        <v>3045</v>
      </c>
      <c r="AW17" s="107">
        <f t="shared" si="28"/>
        <v>3046.265319018496</v>
      </c>
      <c r="AX17" s="110">
        <f t="shared" si="29"/>
        <v>135302.53677124088</v>
      </c>
      <c r="AZ17" s="93">
        <v>6</v>
      </c>
      <c r="BA17" s="18">
        <f t="shared" si="30"/>
        <v>496914.98985896615</v>
      </c>
      <c r="BB17" s="105">
        <f t="shared" si="6"/>
        <v>496916.25517798465</v>
      </c>
      <c r="BC17" s="72">
        <f t="shared" si="31"/>
        <v>496914.98985896615</v>
      </c>
      <c r="BD17" s="106">
        <f t="shared" si="7"/>
        <v>496916.25517798465</v>
      </c>
      <c r="BE17" s="18">
        <f t="shared" si="32"/>
        <v>97859.39924207922</v>
      </c>
      <c r="BF17" s="107">
        <f t="shared" si="33"/>
        <v>97860.664561097714</v>
      </c>
      <c r="BG17" s="72">
        <f t="shared" si="34"/>
        <v>97859.39924207922</v>
      </c>
      <c r="BH17" s="106">
        <f t="shared" si="8"/>
        <v>97860.664561097714</v>
      </c>
      <c r="BI17" s="18">
        <f t="shared" si="35"/>
        <v>496914.98985896615</v>
      </c>
      <c r="BJ17" s="105">
        <f t="shared" si="9"/>
        <v>496916.25517798465</v>
      </c>
      <c r="BK17" s="18">
        <f t="shared" si="36"/>
        <v>97859.39924207922</v>
      </c>
      <c r="BL17" s="105">
        <f t="shared" si="10"/>
        <v>97860.664561097714</v>
      </c>
      <c r="BM17" s="72">
        <f t="shared" si="37"/>
        <v>545224.31999999995</v>
      </c>
      <c r="BN17" s="106">
        <f t="shared" si="11"/>
        <v>545225.58531901846</v>
      </c>
      <c r="BO17" s="110">
        <f t="shared" si="38"/>
        <v>-49551.334420063766</v>
      </c>
    </row>
    <row r="18" spans="1:67">
      <c r="A18" s="5">
        <v>7</v>
      </c>
      <c r="B18" s="5">
        <v>2017</v>
      </c>
      <c r="C18" s="20">
        <v>1.4</v>
      </c>
      <c r="D18" s="5">
        <v>170</v>
      </c>
      <c r="E18" s="5">
        <v>105</v>
      </c>
      <c r="F18" s="18">
        <f t="shared" si="39"/>
        <v>99.483827160493874</v>
      </c>
      <c r="G18" s="18">
        <f t="shared" ref="G18:G79" si="42">(G17)+(1+$G$4)</f>
        <v>29.273099999999999</v>
      </c>
      <c r="H18" s="21">
        <v>7</v>
      </c>
      <c r="I18" s="18">
        <f t="shared" si="12"/>
        <v>38.688428138668975</v>
      </c>
      <c r="J18" s="18">
        <f>(J17)+(1+$G$4)</f>
        <v>23.633099999999999</v>
      </c>
      <c r="K18" s="18">
        <f t="shared" si="13"/>
        <v>33.640173380781043</v>
      </c>
      <c r="L18" s="18">
        <f>L17+(1+$M$4)</f>
        <v>583.04621400718929</v>
      </c>
      <c r="M18" s="18">
        <v>5</v>
      </c>
      <c r="N18" s="18">
        <f t="shared" si="15"/>
        <v>534.0471696533059</v>
      </c>
      <c r="O18" s="18">
        <f>O17+(1+$M$4)</f>
        <v>728.54621400718929</v>
      </c>
      <c r="P18" s="18">
        <f t="shared" si="16"/>
        <v>664.28140143924452</v>
      </c>
      <c r="Q18" s="18">
        <f>Q17+(1+$R$4)</f>
        <v>59488.532782193266</v>
      </c>
      <c r="R18" s="18">
        <v>-1.57</v>
      </c>
      <c r="S18" s="18">
        <f t="shared" si="17"/>
        <v>53259.050953289392</v>
      </c>
      <c r="T18" s="18">
        <f>T17+(1+$R$4)</f>
        <v>47591.032782193266</v>
      </c>
      <c r="U18" s="18">
        <f t="shared" si="18"/>
        <v>42609.829147975281</v>
      </c>
      <c r="V18" s="18">
        <v>545224.31999999995</v>
      </c>
      <c r="W18" s="18">
        <v>788508</v>
      </c>
      <c r="X18" s="18"/>
      <c r="Y18" s="18"/>
      <c r="Z18" s="18"/>
      <c r="AA18" s="18"/>
      <c r="AB18" s="18">
        <v>3045</v>
      </c>
      <c r="AC18" s="93">
        <v>7</v>
      </c>
      <c r="AD18" s="18">
        <f t="shared" si="19"/>
        <v>485264.71316808683</v>
      </c>
      <c r="AE18" s="105">
        <f t="shared" si="0"/>
        <v>485266.02909986605</v>
      </c>
      <c r="AF18" s="72">
        <f t="shared" si="20"/>
        <v>485264.71316808683</v>
      </c>
      <c r="AG18" s="106">
        <f t="shared" si="1"/>
        <v>485266.02909986605</v>
      </c>
      <c r="AH18" s="18">
        <f t="shared" si="21"/>
        <v>96320.803208690457</v>
      </c>
      <c r="AI18" s="107">
        <f t="shared" si="2"/>
        <v>96322.119140469687</v>
      </c>
      <c r="AJ18" s="72">
        <f t="shared" si="22"/>
        <v>96320.803208690457</v>
      </c>
      <c r="AK18" s="106">
        <f t="shared" si="3"/>
        <v>96322.119140469687</v>
      </c>
      <c r="AM18" s="81"/>
      <c r="AN18" s="18">
        <f t="shared" si="23"/>
        <v>558086.57021848718</v>
      </c>
      <c r="AO18" s="105">
        <f t="shared" si="4"/>
        <v>558087.88615026639</v>
      </c>
      <c r="AP18" s="18">
        <f t="shared" si="24"/>
        <v>77436.839599729356</v>
      </c>
      <c r="AQ18" s="105">
        <f t="shared" si="5"/>
        <v>77438.155531508586</v>
      </c>
      <c r="AS18" s="82"/>
      <c r="AT18" s="72">
        <f t="shared" si="25"/>
        <v>788508</v>
      </c>
      <c r="AU18" s="106">
        <f t="shared" si="26"/>
        <v>788509.31593177922</v>
      </c>
      <c r="AV18" s="17">
        <f t="shared" si="27"/>
        <v>3045</v>
      </c>
      <c r="AW18" s="107">
        <f t="shared" si="28"/>
        <v>3046.3159317792361</v>
      </c>
      <c r="AX18" s="110">
        <f t="shared" si="29"/>
        <v>149936.95831822488</v>
      </c>
      <c r="AZ18" s="93">
        <v>7</v>
      </c>
      <c r="BA18" s="18">
        <f t="shared" si="30"/>
        <v>485264.71316808683</v>
      </c>
      <c r="BB18" s="105">
        <f t="shared" si="6"/>
        <v>485266.02909986605</v>
      </c>
      <c r="BC18" s="72">
        <f t="shared" si="31"/>
        <v>485264.71316808683</v>
      </c>
      <c r="BD18" s="106">
        <f t="shared" si="7"/>
        <v>485266.02909986605</v>
      </c>
      <c r="BE18" s="18">
        <f t="shared" si="32"/>
        <v>96322.119140469687</v>
      </c>
      <c r="BF18" s="107">
        <f t="shared" si="33"/>
        <v>96323.435072248918</v>
      </c>
      <c r="BG18" s="72">
        <f t="shared" si="34"/>
        <v>96322.119140469687</v>
      </c>
      <c r="BH18" s="106">
        <f t="shared" si="8"/>
        <v>96323.435072248918</v>
      </c>
      <c r="BI18" s="18">
        <f t="shared" si="35"/>
        <v>485264.71316808683</v>
      </c>
      <c r="BJ18" s="105">
        <f t="shared" si="9"/>
        <v>485266.02909986605</v>
      </c>
      <c r="BK18" s="18">
        <f t="shared" si="36"/>
        <v>96322.119140469687</v>
      </c>
      <c r="BL18" s="105">
        <f t="shared" si="10"/>
        <v>96323.435072248918</v>
      </c>
      <c r="BM18" s="72">
        <f t="shared" si="37"/>
        <v>545224.31999999995</v>
      </c>
      <c r="BN18" s="106">
        <f t="shared" si="11"/>
        <v>545225.63593177916</v>
      </c>
      <c r="BO18" s="110">
        <f t="shared" si="38"/>
        <v>-36363.828240335453</v>
      </c>
    </row>
    <row r="19" spans="1:67">
      <c r="A19" s="5">
        <v>8</v>
      </c>
      <c r="B19" s="5">
        <v>2018</v>
      </c>
      <c r="C19" s="20">
        <v>1.7</v>
      </c>
      <c r="D19" s="5">
        <v>170</v>
      </c>
      <c r="E19" s="5">
        <v>105</v>
      </c>
      <c r="F19" s="18">
        <f t="shared" si="39"/>
        <v>98.695802469135856</v>
      </c>
      <c r="G19" s="18">
        <f t="shared" si="42"/>
        <v>30.3462</v>
      </c>
      <c r="H19" s="21">
        <v>7</v>
      </c>
      <c r="I19" s="18">
        <f t="shared" si="12"/>
        <v>38.080641064831603</v>
      </c>
      <c r="J19" s="18">
        <f t="shared" ref="J19:J79" si="43">(J18)+(1+$G$4)</f>
        <v>24.706199999999999</v>
      </c>
      <c r="K19" s="18">
        <f t="shared" si="13"/>
        <v>33.11169332805823</v>
      </c>
      <c r="L19" s="18">
        <f t="shared" ref="L19:L79" si="44">L18+(1+$M$4)</f>
        <v>584.09242801437858</v>
      </c>
      <c r="M19" s="18">
        <v>5</v>
      </c>
      <c r="N19" s="18">
        <f t="shared" si="15"/>
        <v>525.65740087357392</v>
      </c>
      <c r="O19" s="18">
        <f t="shared" ref="O19:O79" si="45">O18+(1+$M$4)</f>
        <v>729.59242801437858</v>
      </c>
      <c r="P19" s="18">
        <f t="shared" si="16"/>
        <v>653.84568025309977</v>
      </c>
      <c r="Q19" s="18">
        <f t="shared" ref="Q19:Q79" si="46">Q18+(1+$R$4)</f>
        <v>59489.565564386532</v>
      </c>
      <c r="R19" s="18">
        <v>-1.57</v>
      </c>
      <c r="S19" s="18">
        <f t="shared" si="17"/>
        <v>52422.362457746684</v>
      </c>
      <c r="T19" s="18">
        <f t="shared" ref="T19:T79" si="47">T18+(1+$R$4)</f>
        <v>47592.065564386532</v>
      </c>
      <c r="U19" s="18">
        <f t="shared" si="18"/>
        <v>41940.437688551436</v>
      </c>
      <c r="V19" s="18">
        <v>545224.31999999995</v>
      </c>
      <c r="W19" s="18">
        <v>788508</v>
      </c>
      <c r="X19" s="18"/>
      <c r="Y19" s="18"/>
      <c r="Z19" s="18"/>
      <c r="AA19" s="18"/>
      <c r="AB19" s="18">
        <v>3045</v>
      </c>
      <c r="AC19" s="93">
        <v>8</v>
      </c>
      <c r="AD19" s="18">
        <f t="shared" si="19"/>
        <v>473857.84589807264</v>
      </c>
      <c r="AE19" s="105">
        <f t="shared" si="0"/>
        <v>473859.21446712303</v>
      </c>
      <c r="AF19" s="72">
        <f t="shared" si="20"/>
        <v>473857.84589807264</v>
      </c>
      <c r="AG19" s="106">
        <f t="shared" si="1"/>
        <v>473859.21446712303</v>
      </c>
      <c r="AH19" s="18">
        <f t="shared" si="21"/>
        <v>94807.623636699471</v>
      </c>
      <c r="AI19" s="107">
        <f t="shared" si="2"/>
        <v>94808.992205749877</v>
      </c>
      <c r="AJ19" s="72">
        <f t="shared" si="22"/>
        <v>94807.623636699471</v>
      </c>
      <c r="AK19" s="106">
        <f t="shared" si="3"/>
        <v>94808.992205749877</v>
      </c>
      <c r="AM19" s="81"/>
      <c r="AN19" s="18">
        <f t="shared" si="23"/>
        <v>544967.91712273902</v>
      </c>
      <c r="AO19" s="105">
        <f t="shared" si="4"/>
        <v>544969.28569178947</v>
      </c>
      <c r="AP19" s="18">
        <f t="shared" si="24"/>
        <v>76220.323126668212</v>
      </c>
      <c r="AQ19" s="105">
        <f t="shared" si="5"/>
        <v>76221.691695718619</v>
      </c>
      <c r="AS19" s="82"/>
      <c r="AT19" s="72">
        <f t="shared" si="25"/>
        <v>788508</v>
      </c>
      <c r="AU19" s="106">
        <f t="shared" si="26"/>
        <v>788509.36856905045</v>
      </c>
      <c r="AV19" s="17">
        <f t="shared" si="27"/>
        <v>3045</v>
      </c>
      <c r="AW19" s="107">
        <f t="shared" si="28"/>
        <v>3046.3685690504053</v>
      </c>
      <c r="AX19" s="110">
        <f t="shared" si="29"/>
        <v>164272.02261249209</v>
      </c>
      <c r="AZ19" s="93">
        <v>8</v>
      </c>
      <c r="BA19" s="18">
        <f t="shared" si="30"/>
        <v>473857.84589807264</v>
      </c>
      <c r="BB19" s="105">
        <f t="shared" si="6"/>
        <v>473859.21446712303</v>
      </c>
      <c r="BC19" s="72">
        <f t="shared" si="31"/>
        <v>473857.84589807264</v>
      </c>
      <c r="BD19" s="106">
        <f t="shared" si="7"/>
        <v>473859.21446712303</v>
      </c>
      <c r="BE19" s="18">
        <f t="shared" si="32"/>
        <v>94808.992205749877</v>
      </c>
      <c r="BF19" s="107">
        <f t="shared" si="33"/>
        <v>94810.360774800283</v>
      </c>
      <c r="BG19" s="72">
        <f t="shared" si="34"/>
        <v>94808.992205749877</v>
      </c>
      <c r="BH19" s="106">
        <f t="shared" si="8"/>
        <v>94810.360774800283</v>
      </c>
      <c r="BI19" s="18">
        <f t="shared" si="35"/>
        <v>473857.84589807264</v>
      </c>
      <c r="BJ19" s="105">
        <f t="shared" si="9"/>
        <v>473859.21446712303</v>
      </c>
      <c r="BK19" s="18">
        <f t="shared" si="36"/>
        <v>94808.992205749877</v>
      </c>
      <c r="BL19" s="105">
        <f t="shared" si="10"/>
        <v>94810.360774800283</v>
      </c>
      <c r="BM19" s="72">
        <f t="shared" si="37"/>
        <v>545224.31999999995</v>
      </c>
      <c r="BN19" s="106">
        <f t="shared" si="11"/>
        <v>545225.6885690504</v>
      </c>
      <c r="BO19" s="110">
        <f t="shared" si="38"/>
        <v>-23443.88667287305</v>
      </c>
    </row>
    <row r="20" spans="1:67">
      <c r="A20" s="5">
        <v>9</v>
      </c>
      <c r="B20" s="5">
        <v>2019</v>
      </c>
      <c r="C20" s="20">
        <v>2</v>
      </c>
      <c r="D20" s="5">
        <v>170</v>
      </c>
      <c r="E20" s="5">
        <v>105</v>
      </c>
      <c r="F20" s="18">
        <f t="shared" si="39"/>
        <v>97.907777777777838</v>
      </c>
      <c r="G20" s="18">
        <f t="shared" si="42"/>
        <v>31.4193</v>
      </c>
      <c r="H20" s="21">
        <v>7</v>
      </c>
      <c r="I20" s="18">
        <f t="shared" si="12"/>
        <v>37.482402198168735</v>
      </c>
      <c r="J20" s="18">
        <f t="shared" si="43"/>
        <v>25.779299999999999</v>
      </c>
      <c r="K20" s="18">
        <f t="shared" si="13"/>
        <v>32.591515585878362</v>
      </c>
      <c r="L20" s="18">
        <f t="shared" si="44"/>
        <v>585.13864202156788</v>
      </c>
      <c r="M20" s="18">
        <v>5</v>
      </c>
      <c r="N20" s="18">
        <f t="shared" si="15"/>
        <v>517.39943359786082</v>
      </c>
      <c r="O20" s="18">
        <f t="shared" si="45"/>
        <v>730.63864202156788</v>
      </c>
      <c r="P20" s="18">
        <f t="shared" si="16"/>
        <v>643.57390205322406</v>
      </c>
      <c r="Q20" s="18">
        <f t="shared" si="46"/>
        <v>59490.598346579798</v>
      </c>
      <c r="R20" s="18">
        <v>-1.57</v>
      </c>
      <c r="S20" s="18">
        <f t="shared" si="17"/>
        <v>51598.818162598902</v>
      </c>
      <c r="T20" s="18">
        <f t="shared" si="47"/>
        <v>47593.098346579798</v>
      </c>
      <c r="U20" s="18">
        <f t="shared" si="18"/>
        <v>41281.56222825055</v>
      </c>
      <c r="V20" s="18">
        <v>545224.31999999995</v>
      </c>
      <c r="W20" s="18">
        <v>788508</v>
      </c>
      <c r="X20" s="18"/>
      <c r="Y20" s="18"/>
      <c r="Z20" s="18"/>
      <c r="AA20" s="18"/>
      <c r="AB20" s="18">
        <v>3045</v>
      </c>
      <c r="AC20" s="93">
        <v>9</v>
      </c>
      <c r="AD20" s="18">
        <f t="shared" si="19"/>
        <v>462689.61548635841</v>
      </c>
      <c r="AE20" s="105">
        <f t="shared" si="0"/>
        <v>462691.0387981708</v>
      </c>
      <c r="AF20" s="72">
        <f t="shared" si="20"/>
        <v>462689.61548635841</v>
      </c>
      <c r="AG20" s="106">
        <f t="shared" si="1"/>
        <v>462691.0387981708</v>
      </c>
      <c r="AH20" s="18">
        <f t="shared" si="21"/>
        <v>93318.215797717494</v>
      </c>
      <c r="AI20" s="107">
        <f t="shared" si="2"/>
        <v>93319.639109529919</v>
      </c>
      <c r="AJ20" s="72">
        <f t="shared" si="22"/>
        <v>93318.215797717494</v>
      </c>
      <c r="AK20" s="106">
        <f t="shared" si="3"/>
        <v>93319.639109529919</v>
      </c>
      <c r="AM20" s="81"/>
      <c r="AN20" s="18">
        <f t="shared" si="23"/>
        <v>532123.71222436137</v>
      </c>
      <c r="AO20" s="105">
        <f t="shared" si="4"/>
        <v>532125.13553617382</v>
      </c>
      <c r="AP20" s="18">
        <f t="shared" si="24"/>
        <v>75022.917871689817</v>
      </c>
      <c r="AQ20" s="105">
        <f t="shared" si="5"/>
        <v>75024.341183502242</v>
      </c>
      <c r="AS20" s="82"/>
      <c r="AT20" s="72">
        <f t="shared" si="25"/>
        <v>788508</v>
      </c>
      <c r="AU20" s="106">
        <f t="shared" si="26"/>
        <v>788509.42331181245</v>
      </c>
      <c r="AV20" s="17">
        <f t="shared" si="27"/>
        <v>3045</v>
      </c>
      <c r="AW20" s="107">
        <f t="shared" si="28"/>
        <v>3046.4233118124216</v>
      </c>
      <c r="AX20" s="110">
        <f t="shared" si="29"/>
        <v>178313.52328032418</v>
      </c>
      <c r="AZ20" s="93">
        <v>9</v>
      </c>
      <c r="BA20" s="18">
        <f t="shared" si="30"/>
        <v>462689.61548635841</v>
      </c>
      <c r="BB20" s="105">
        <f t="shared" si="6"/>
        <v>462691.0387981708</v>
      </c>
      <c r="BC20" s="72">
        <f t="shared" si="31"/>
        <v>462689.61548635841</v>
      </c>
      <c r="BD20" s="106">
        <f t="shared" si="7"/>
        <v>462691.0387981708</v>
      </c>
      <c r="BE20" s="18">
        <f t="shared" si="32"/>
        <v>93319.639109529919</v>
      </c>
      <c r="BF20" s="107">
        <f t="shared" si="33"/>
        <v>93321.062421342343</v>
      </c>
      <c r="BG20" s="72">
        <f t="shared" si="34"/>
        <v>93319.639109529919</v>
      </c>
      <c r="BH20" s="106">
        <f t="shared" si="8"/>
        <v>93321.062421342343</v>
      </c>
      <c r="BI20" s="18">
        <f t="shared" si="35"/>
        <v>462689.61548635841</v>
      </c>
      <c r="BJ20" s="105">
        <f t="shared" si="9"/>
        <v>462691.0387981708</v>
      </c>
      <c r="BK20" s="18">
        <f t="shared" si="36"/>
        <v>93319.639109529919</v>
      </c>
      <c r="BL20" s="105">
        <f t="shared" si="10"/>
        <v>93321.062421342343</v>
      </c>
      <c r="BM20" s="72">
        <f t="shared" si="37"/>
        <v>545224.31999999995</v>
      </c>
      <c r="BN20" s="106">
        <f t="shared" si="11"/>
        <v>545225.7433118124</v>
      </c>
      <c r="BO20" s="110">
        <f t="shared" si="38"/>
        <v>-10786.357907700585</v>
      </c>
    </row>
    <row r="21" spans="1:67">
      <c r="A21" s="5">
        <v>10</v>
      </c>
      <c r="B21" s="5">
        <v>2020</v>
      </c>
      <c r="C21" s="20">
        <v>2</v>
      </c>
      <c r="D21" s="5">
        <v>170</v>
      </c>
      <c r="E21" s="5">
        <v>105</v>
      </c>
      <c r="F21" s="18">
        <f t="shared" si="39"/>
        <v>97.11975308641982</v>
      </c>
      <c r="G21" s="18">
        <f t="shared" si="42"/>
        <v>32.492399999999996</v>
      </c>
      <c r="H21" s="21">
        <v>7</v>
      </c>
      <c r="I21" s="18">
        <f t="shared" si="12"/>
        <v>36.893561538352664</v>
      </c>
      <c r="J21" s="18">
        <f t="shared" si="43"/>
        <v>26.852399999999999</v>
      </c>
      <c r="K21" s="18">
        <f t="shared" si="13"/>
        <v>32.079509726687938</v>
      </c>
      <c r="L21" s="18">
        <f t="shared" si="44"/>
        <v>586.18485602875717</v>
      </c>
      <c r="M21" s="18">
        <v>5</v>
      </c>
      <c r="N21" s="18">
        <f t="shared" si="15"/>
        <v>509.27119725224276</v>
      </c>
      <c r="O21" s="18">
        <f t="shared" si="45"/>
        <v>731.68485602875717</v>
      </c>
      <c r="P21" s="18">
        <f t="shared" si="16"/>
        <v>633.46349132976354</v>
      </c>
      <c r="Q21" s="18">
        <f t="shared" si="46"/>
        <v>59491.631128773064</v>
      </c>
      <c r="R21" s="18">
        <v>-1.57</v>
      </c>
      <c r="S21" s="18">
        <f t="shared" si="17"/>
        <v>50788.21157522071</v>
      </c>
      <c r="T21" s="18">
        <f t="shared" si="47"/>
        <v>47594.131128773064</v>
      </c>
      <c r="U21" s="18">
        <f t="shared" si="18"/>
        <v>40633.037562936835</v>
      </c>
      <c r="V21" s="18">
        <v>545224.31999999995</v>
      </c>
      <c r="W21" s="18">
        <v>788508</v>
      </c>
      <c r="X21" s="18"/>
      <c r="Y21" s="18"/>
      <c r="Z21" s="18"/>
      <c r="AA21" s="18"/>
      <c r="AB21" s="18">
        <v>3045</v>
      </c>
      <c r="AC21" s="93">
        <v>10</v>
      </c>
      <c r="AD21" s="18">
        <f t="shared" si="19"/>
        <v>451755.33924945362</v>
      </c>
      <c r="AE21" s="105">
        <f t="shared" si="0"/>
        <v>451756.81949373853</v>
      </c>
      <c r="AF21" s="72">
        <f t="shared" si="20"/>
        <v>451755.33924945362</v>
      </c>
      <c r="AG21" s="106">
        <f t="shared" si="1"/>
        <v>451756.81949373853</v>
      </c>
      <c r="AH21" s="18">
        <f t="shared" si="21"/>
        <v>91852.206242815708</v>
      </c>
      <c r="AI21" s="107">
        <f t="shared" si="2"/>
        <v>91853.686487100626</v>
      </c>
      <c r="AJ21" s="72">
        <f t="shared" si="22"/>
        <v>91852.206242815708</v>
      </c>
      <c r="AK21" s="106">
        <f t="shared" si="3"/>
        <v>91853.686487100626</v>
      </c>
      <c r="AM21" s="81"/>
      <c r="AN21" s="18">
        <f t="shared" si="23"/>
        <v>519548.57012709958</v>
      </c>
      <c r="AO21" s="105">
        <f t="shared" si="4"/>
        <v>519550.05037138448</v>
      </c>
      <c r="AP21" s="18">
        <f t="shared" si="24"/>
        <v>73844.323601575205</v>
      </c>
      <c r="AQ21" s="105">
        <f t="shared" si="5"/>
        <v>73845.803845860122</v>
      </c>
      <c r="AS21" s="82"/>
      <c r="AT21" s="72">
        <f t="shared" si="25"/>
        <v>788508</v>
      </c>
      <c r="AU21" s="106">
        <f t="shared" si="26"/>
        <v>788509.48024428496</v>
      </c>
      <c r="AV21" s="17">
        <f t="shared" si="27"/>
        <v>3045</v>
      </c>
      <c r="AW21" s="107">
        <f t="shared" si="28"/>
        <v>3046.4802442849182</v>
      </c>
      <c r="AX21" s="110">
        <f t="shared" si="29"/>
        <v>192067.14578275522</v>
      </c>
      <c r="AZ21" s="93">
        <v>10</v>
      </c>
      <c r="BA21" s="18">
        <f t="shared" si="30"/>
        <v>451755.33924945362</v>
      </c>
      <c r="BB21" s="105">
        <f t="shared" si="6"/>
        <v>451756.81949373853</v>
      </c>
      <c r="BC21" s="72">
        <f t="shared" si="31"/>
        <v>451755.33924945362</v>
      </c>
      <c r="BD21" s="106">
        <f t="shared" si="7"/>
        <v>451756.81949373853</v>
      </c>
      <c r="BE21" s="18">
        <f t="shared" si="32"/>
        <v>91853.686487100626</v>
      </c>
      <c r="BF21" s="107">
        <f t="shared" si="33"/>
        <v>91855.166731385543</v>
      </c>
      <c r="BG21" s="72">
        <f t="shared" si="34"/>
        <v>91853.686487100626</v>
      </c>
      <c r="BH21" s="106">
        <f t="shared" si="8"/>
        <v>91855.166731385543</v>
      </c>
      <c r="BI21" s="18">
        <f t="shared" si="35"/>
        <v>451755.33924945362</v>
      </c>
      <c r="BJ21" s="105">
        <f t="shared" si="9"/>
        <v>451756.81949373853</v>
      </c>
      <c r="BK21" s="18">
        <f t="shared" si="36"/>
        <v>91853.686487100626</v>
      </c>
      <c r="BL21" s="105">
        <f t="shared" si="10"/>
        <v>91855.166731385543</v>
      </c>
      <c r="BM21" s="72">
        <f t="shared" si="37"/>
        <v>545224.31999999995</v>
      </c>
      <c r="BN21" s="106">
        <f t="shared" si="11"/>
        <v>545225.80024428491</v>
      </c>
      <c r="BO21" s="110">
        <f t="shared" si="38"/>
        <v>1613.8140191608109</v>
      </c>
    </row>
    <row r="22" spans="1:67">
      <c r="A22" s="5">
        <v>11</v>
      </c>
      <c r="B22" s="5">
        <v>2021</v>
      </c>
      <c r="C22" s="22">
        <v>1.6</v>
      </c>
      <c r="D22" s="5">
        <v>170</v>
      </c>
      <c r="E22" s="5">
        <v>105</v>
      </c>
      <c r="F22" s="18">
        <f t="shared" si="39"/>
        <v>96.331728395061802</v>
      </c>
      <c r="G22" s="18">
        <f t="shared" si="42"/>
        <v>33.565499999999993</v>
      </c>
      <c r="H22" s="21">
        <v>7</v>
      </c>
      <c r="I22" s="18">
        <f t="shared" si="12"/>
        <v>36.313971441529311</v>
      </c>
      <c r="J22" s="18">
        <f t="shared" si="43"/>
        <v>27.9255</v>
      </c>
      <c r="K22" s="18">
        <f t="shared" si="13"/>
        <v>31.575547371922909</v>
      </c>
      <c r="L22" s="18">
        <f t="shared" si="44"/>
        <v>587.23107003594646</v>
      </c>
      <c r="M22" s="18">
        <v>5</v>
      </c>
      <c r="N22" s="18">
        <f t="shared" si="15"/>
        <v>501.27065379107734</v>
      </c>
      <c r="O22" s="18">
        <f t="shared" si="45"/>
        <v>732.73107003594646</v>
      </c>
      <c r="P22" s="18">
        <f t="shared" si="16"/>
        <v>623.51191303358291</v>
      </c>
      <c r="Q22" s="18">
        <f t="shared" si="46"/>
        <v>59492.66391096633</v>
      </c>
      <c r="R22" s="18">
        <v>-1.57</v>
      </c>
      <c r="S22" s="18">
        <f t="shared" si="17"/>
        <v>49990.33944694254</v>
      </c>
      <c r="T22" s="18">
        <f t="shared" si="47"/>
        <v>47595.16391096633</v>
      </c>
      <c r="U22" s="18">
        <f t="shared" si="18"/>
        <v>39994.701083796768</v>
      </c>
      <c r="V22" s="18">
        <v>545224.31999999995</v>
      </c>
      <c r="W22" s="18">
        <v>788508</v>
      </c>
      <c r="X22" s="18"/>
      <c r="Y22" s="18"/>
      <c r="Z22" s="18"/>
      <c r="AA22" s="18"/>
      <c r="AB22" s="18">
        <v>3045</v>
      </c>
      <c r="AC22" s="93">
        <v>11</v>
      </c>
      <c r="AD22" s="18">
        <f t="shared" si="19"/>
        <v>441050.42273683537</v>
      </c>
      <c r="AE22" s="105">
        <f t="shared" si="0"/>
        <v>441051.96219089167</v>
      </c>
      <c r="AF22" s="72">
        <f t="shared" si="20"/>
        <v>441050.42273683537</v>
      </c>
      <c r="AG22" s="106">
        <f t="shared" si="1"/>
        <v>441051.96219089167</v>
      </c>
      <c r="AH22" s="18">
        <f t="shared" si="21"/>
        <v>90409.227389869528</v>
      </c>
      <c r="AI22" s="107">
        <f t="shared" si="2"/>
        <v>90410.766843925841</v>
      </c>
      <c r="AJ22" s="72">
        <f t="shared" si="22"/>
        <v>90409.227389869528</v>
      </c>
      <c r="AK22" s="106">
        <f t="shared" si="3"/>
        <v>90410.766843925841</v>
      </c>
      <c r="AM22" s="81"/>
      <c r="AN22" s="18">
        <f t="shared" si="23"/>
        <v>507237.20690845774</v>
      </c>
      <c r="AO22" s="105">
        <f t="shared" si="4"/>
        <v>507238.74636251404</v>
      </c>
      <c r="AP22" s="18">
        <f t="shared" si="24"/>
        <v>72684.244799706212</v>
      </c>
      <c r="AQ22" s="105">
        <f t="shared" si="5"/>
        <v>72685.784253762526</v>
      </c>
      <c r="AS22" s="82"/>
      <c r="AT22" s="72">
        <f t="shared" si="25"/>
        <v>788508</v>
      </c>
      <c r="AU22" s="106">
        <f t="shared" si="26"/>
        <v>788509.5394540563</v>
      </c>
      <c r="AV22" s="17">
        <f t="shared" si="27"/>
        <v>3045</v>
      </c>
      <c r="AW22" s="107">
        <f t="shared" si="28"/>
        <v>3046.5394540563152</v>
      </c>
      <c r="AX22" s="110">
        <f t="shared" si="29"/>
        <v>205538.4693837231</v>
      </c>
      <c r="AZ22" s="93">
        <v>11</v>
      </c>
      <c r="BA22" s="18">
        <f t="shared" si="30"/>
        <v>441050.42273683537</v>
      </c>
      <c r="BB22" s="105">
        <f t="shared" si="6"/>
        <v>441051.96219089167</v>
      </c>
      <c r="BC22" s="72">
        <f t="shared" si="31"/>
        <v>441050.42273683537</v>
      </c>
      <c r="BD22" s="106">
        <f t="shared" si="7"/>
        <v>441051.96219089167</v>
      </c>
      <c r="BE22" s="18">
        <f t="shared" si="32"/>
        <v>90410.766843925841</v>
      </c>
      <c r="BF22" s="107">
        <f t="shared" si="33"/>
        <v>90412.306297982155</v>
      </c>
      <c r="BG22" s="72">
        <f t="shared" si="34"/>
        <v>90410.766843925841</v>
      </c>
      <c r="BH22" s="106">
        <f t="shared" si="8"/>
        <v>90412.306297982155</v>
      </c>
      <c r="BI22" s="18">
        <f t="shared" si="35"/>
        <v>441050.42273683537</v>
      </c>
      <c r="BJ22" s="105">
        <f t="shared" si="9"/>
        <v>441051.96219089167</v>
      </c>
      <c r="BK22" s="18">
        <f t="shared" si="36"/>
        <v>90410.766843925841</v>
      </c>
      <c r="BL22" s="105">
        <f t="shared" si="10"/>
        <v>90412.306297982155</v>
      </c>
      <c r="BM22" s="72">
        <f t="shared" si="37"/>
        <v>545224.31999999995</v>
      </c>
      <c r="BN22" s="106">
        <f t="shared" si="11"/>
        <v>545225.85945405625</v>
      </c>
      <c r="BO22" s="110">
        <f t="shared" si="38"/>
        <v>13761.590965182288</v>
      </c>
    </row>
    <row r="23" spans="1:67">
      <c r="A23" s="5">
        <v>12</v>
      </c>
      <c r="B23" s="5">
        <v>2022</v>
      </c>
      <c r="C23" s="22">
        <v>1.6</v>
      </c>
      <c r="D23" s="5">
        <v>170</v>
      </c>
      <c r="E23" s="5">
        <v>105</v>
      </c>
      <c r="F23" s="18">
        <f t="shared" si="39"/>
        <v>95.543703703703784</v>
      </c>
      <c r="G23" s="18">
        <f t="shared" si="42"/>
        <v>34.63859999999999</v>
      </c>
      <c r="H23" s="21">
        <v>7</v>
      </c>
      <c r="I23" s="18">
        <f t="shared" si="12"/>
        <v>35.743486583298512</v>
      </c>
      <c r="J23" s="18">
        <f t="shared" si="43"/>
        <v>28.9986</v>
      </c>
      <c r="K23" s="18">
        <f t="shared" si="13"/>
        <v>31.079502159819477</v>
      </c>
      <c r="L23" s="18">
        <f t="shared" si="44"/>
        <v>588.27728404313575</v>
      </c>
      <c r="M23" s="18">
        <v>5</v>
      </c>
      <c r="N23" s="18">
        <f t="shared" si="15"/>
        <v>493.39579718599049</v>
      </c>
      <c r="O23" s="18">
        <f t="shared" si="45"/>
        <v>733.77728404313575</v>
      </c>
      <c r="P23" s="18">
        <f t="shared" si="16"/>
        <v>613.71667194063582</v>
      </c>
      <c r="Q23" s="18">
        <f t="shared" si="46"/>
        <v>59493.696693159596</v>
      </c>
      <c r="R23" s="18">
        <v>-1.57</v>
      </c>
      <c r="S23" s="18">
        <f t="shared" si="17"/>
        <v>49205.001722088688</v>
      </c>
      <c r="T23" s="18">
        <f t="shared" si="47"/>
        <v>47596.196693159596</v>
      </c>
      <c r="U23" s="18">
        <f t="shared" si="18"/>
        <v>39366.39273656709</v>
      </c>
      <c r="V23" s="18">
        <v>545224.31999999995</v>
      </c>
      <c r="W23" s="18">
        <v>788508</v>
      </c>
      <c r="X23" s="18"/>
      <c r="Y23" s="18"/>
      <c r="Z23" s="18"/>
      <c r="AA23" s="18"/>
      <c r="AB23" s="18">
        <v>3045</v>
      </c>
      <c r="AC23" s="93">
        <v>12</v>
      </c>
      <c r="AD23" s="18">
        <f t="shared" si="19"/>
        <v>430570.35811437998</v>
      </c>
      <c r="AE23" s="105">
        <f t="shared" si="0"/>
        <v>430571.95914659853</v>
      </c>
      <c r="AF23" s="72">
        <f t="shared" si="20"/>
        <v>430570.35811437998</v>
      </c>
      <c r="AG23" s="106">
        <f t="shared" si="1"/>
        <v>430571.95914659853</v>
      </c>
      <c r="AH23" s="18">
        <f t="shared" si="21"/>
        <v>88988.917431392198</v>
      </c>
      <c r="AI23" s="107">
        <f t="shared" si="2"/>
        <v>88990.518463610759</v>
      </c>
      <c r="AJ23" s="72">
        <f t="shared" si="22"/>
        <v>88988.917431392198</v>
      </c>
      <c r="AK23" s="106">
        <f t="shared" si="3"/>
        <v>88990.518463610759</v>
      </c>
      <c r="AM23" s="81"/>
      <c r="AN23" s="18">
        <f t="shared" si="23"/>
        <v>495184.43826053781</v>
      </c>
      <c r="AO23" s="105">
        <f t="shared" si="4"/>
        <v>495186.03929275635</v>
      </c>
      <c r="AP23" s="18">
        <f t="shared" si="24"/>
        <v>71542.390591968622</v>
      </c>
      <c r="AQ23" s="105">
        <f t="shared" si="5"/>
        <v>71543.991624187183</v>
      </c>
      <c r="AS23" s="82"/>
      <c r="AT23" s="72">
        <f t="shared" si="25"/>
        <v>788508</v>
      </c>
      <c r="AU23" s="106">
        <f t="shared" si="26"/>
        <v>788509.60103221855</v>
      </c>
      <c r="AV23" s="17">
        <f t="shared" si="27"/>
        <v>3045</v>
      </c>
      <c r="AW23" s="107">
        <f t="shared" si="28"/>
        <v>3046.6010322185675</v>
      </c>
      <c r="AX23" s="110">
        <f t="shared" si="29"/>
        <v>218732.96908305655</v>
      </c>
      <c r="AZ23" s="93">
        <v>12</v>
      </c>
      <c r="BA23" s="18">
        <f t="shared" si="30"/>
        <v>430570.35811437998</v>
      </c>
      <c r="BB23" s="105">
        <f t="shared" si="6"/>
        <v>430571.95914659853</v>
      </c>
      <c r="BC23" s="72">
        <f t="shared" si="31"/>
        <v>430570.35811437998</v>
      </c>
      <c r="BD23" s="106">
        <f t="shared" si="7"/>
        <v>430571.95914659853</v>
      </c>
      <c r="BE23" s="18">
        <f t="shared" si="32"/>
        <v>88990.518463610759</v>
      </c>
      <c r="BF23" s="107">
        <f t="shared" si="33"/>
        <v>88992.11949582932</v>
      </c>
      <c r="BG23" s="72">
        <f t="shared" si="34"/>
        <v>88990.518463610759</v>
      </c>
      <c r="BH23" s="106">
        <f t="shared" si="8"/>
        <v>88992.11949582932</v>
      </c>
      <c r="BI23" s="18">
        <f t="shared" si="35"/>
        <v>430570.35811437998</v>
      </c>
      <c r="BJ23" s="105">
        <f t="shared" si="9"/>
        <v>430571.95914659853</v>
      </c>
      <c r="BK23" s="18">
        <f t="shared" si="36"/>
        <v>88990.518463610759</v>
      </c>
      <c r="BL23" s="105">
        <f t="shared" si="10"/>
        <v>88992.11949582932</v>
      </c>
      <c r="BM23" s="72">
        <f t="shared" si="37"/>
        <v>545224.31999999995</v>
      </c>
      <c r="BN23" s="106">
        <f t="shared" si="11"/>
        <v>545225.9210322185</v>
      </c>
      <c r="BO23" s="110">
        <f t="shared" si="38"/>
        <v>25661.842389790691</v>
      </c>
    </row>
    <row r="24" spans="1:67">
      <c r="A24" s="5">
        <v>13</v>
      </c>
      <c r="B24" s="5">
        <v>2023</v>
      </c>
      <c r="C24" s="22">
        <v>1.6</v>
      </c>
      <c r="D24" s="5">
        <v>170</v>
      </c>
      <c r="E24" s="5">
        <v>105</v>
      </c>
      <c r="F24" s="18">
        <f t="shared" si="39"/>
        <v>94.755679012345766</v>
      </c>
      <c r="G24" s="18">
        <f t="shared" si="42"/>
        <v>35.711699999999986</v>
      </c>
      <c r="H24" s="21">
        <v>7</v>
      </c>
      <c r="I24" s="18">
        <f t="shared" si="12"/>
        <v>35.181963922275877</v>
      </c>
      <c r="J24" s="18">
        <f t="shared" si="43"/>
        <v>30.0717</v>
      </c>
      <c r="K24" s="18">
        <f t="shared" si="13"/>
        <v>30.591249713730598</v>
      </c>
      <c r="L24" s="18">
        <f t="shared" si="44"/>
        <v>589.32349805032504</v>
      </c>
      <c r="M24" s="18">
        <v>5</v>
      </c>
      <c r="N24" s="18">
        <f t="shared" si="15"/>
        <v>485.64465292289231</v>
      </c>
      <c r="O24" s="18">
        <f t="shared" si="45"/>
        <v>734.82349805032504</v>
      </c>
      <c r="P24" s="18">
        <f t="shared" si="16"/>
        <v>604.07531202632094</v>
      </c>
      <c r="Q24" s="18">
        <f t="shared" si="46"/>
        <v>59494.729475352862</v>
      </c>
      <c r="R24" s="18">
        <v>-1.57</v>
      </c>
      <c r="S24" s="18">
        <f t="shared" si="17"/>
        <v>48432.001487816044</v>
      </c>
      <c r="T24" s="18">
        <f t="shared" si="47"/>
        <v>47597.229475352862</v>
      </c>
      <c r="U24" s="18">
        <f t="shared" si="18"/>
        <v>38747.954981403382</v>
      </c>
      <c r="V24" s="18">
        <v>545224.31999999995</v>
      </c>
      <c r="W24" s="18">
        <v>788508</v>
      </c>
      <c r="X24" s="18"/>
      <c r="Y24" s="18"/>
      <c r="Z24" s="18"/>
      <c r="AA24" s="18"/>
      <c r="AB24" s="18">
        <v>3045</v>
      </c>
      <c r="AC24" s="93">
        <v>13</v>
      </c>
      <c r="AD24" s="18">
        <f t="shared" si="19"/>
        <v>420310.72257681179</v>
      </c>
      <c r="AE24" s="105">
        <f t="shared" si="0"/>
        <v>420312.38765031908</v>
      </c>
      <c r="AF24" s="72">
        <f t="shared" si="20"/>
        <v>420310.72257681179</v>
      </c>
      <c r="AG24" s="106">
        <f t="shared" si="1"/>
        <v>420312.38765031908</v>
      </c>
      <c r="AH24" s="18">
        <f t="shared" si="21"/>
        <v>87590.920243816538</v>
      </c>
      <c r="AI24" s="107">
        <f t="shared" si="2"/>
        <v>87592.585317323843</v>
      </c>
      <c r="AJ24" s="72">
        <f t="shared" si="22"/>
        <v>87590.920243816538</v>
      </c>
      <c r="AK24" s="106">
        <f t="shared" si="3"/>
        <v>87592.585317323843</v>
      </c>
      <c r="AM24" s="81"/>
      <c r="AN24" s="18">
        <f t="shared" si="23"/>
        <v>483385.17766424984</v>
      </c>
      <c r="AO24" s="105">
        <f t="shared" si="4"/>
        <v>483386.84273775714</v>
      </c>
      <c r="AP24" s="18">
        <f t="shared" si="24"/>
        <v>70418.474673819379</v>
      </c>
      <c r="AQ24" s="105">
        <f t="shared" si="5"/>
        <v>70420.139747326684</v>
      </c>
      <c r="AS24" s="82"/>
      <c r="AT24" s="72">
        <f t="shared" si="25"/>
        <v>788508</v>
      </c>
      <c r="AU24" s="106">
        <f t="shared" si="26"/>
        <v>788509.66507350735</v>
      </c>
      <c r="AV24" s="17">
        <f t="shared" si="27"/>
        <v>3045</v>
      </c>
      <c r="AW24" s="107">
        <f t="shared" si="28"/>
        <v>3046.6650735073104</v>
      </c>
      <c r="AX24" s="110">
        <f t="shared" si="29"/>
        <v>231656.01751491637</v>
      </c>
      <c r="AZ24" s="93">
        <v>13</v>
      </c>
      <c r="BA24" s="18">
        <f t="shared" si="30"/>
        <v>420310.72257681179</v>
      </c>
      <c r="BB24" s="105">
        <f t="shared" si="6"/>
        <v>420312.38765031908</v>
      </c>
      <c r="BC24" s="72">
        <f t="shared" si="31"/>
        <v>420310.72257681179</v>
      </c>
      <c r="BD24" s="106">
        <f t="shared" si="7"/>
        <v>420312.38765031908</v>
      </c>
      <c r="BE24" s="18">
        <f t="shared" si="32"/>
        <v>87592.585317323843</v>
      </c>
      <c r="BF24" s="107">
        <f t="shared" si="33"/>
        <v>87594.250390831148</v>
      </c>
      <c r="BG24" s="72">
        <f t="shared" si="34"/>
        <v>87592.585317323843</v>
      </c>
      <c r="BH24" s="106">
        <f t="shared" si="8"/>
        <v>87594.250390831148</v>
      </c>
      <c r="BI24" s="18">
        <f t="shared" si="35"/>
        <v>420310.72257681179</v>
      </c>
      <c r="BJ24" s="105">
        <f t="shared" si="9"/>
        <v>420312.38765031908</v>
      </c>
      <c r="BK24" s="18">
        <f t="shared" si="36"/>
        <v>87592.585317323843</v>
      </c>
      <c r="BL24" s="105">
        <f t="shared" si="10"/>
        <v>87594.250390831148</v>
      </c>
      <c r="BM24" s="72">
        <f t="shared" si="37"/>
        <v>545224.31999999995</v>
      </c>
      <c r="BN24" s="106">
        <f t="shared" si="11"/>
        <v>545225.9850735073</v>
      </c>
      <c r="BO24" s="110">
        <f t="shared" si="38"/>
        <v>37319.347032357124</v>
      </c>
    </row>
    <row r="25" spans="1:67">
      <c r="A25" s="5">
        <v>14</v>
      </c>
      <c r="B25" s="5">
        <v>2024</v>
      </c>
      <c r="C25" s="22">
        <v>1.6</v>
      </c>
      <c r="D25" s="5">
        <v>170</v>
      </c>
      <c r="E25" s="5">
        <v>105</v>
      </c>
      <c r="F25" s="18">
        <f t="shared" si="39"/>
        <v>93.967654320987748</v>
      </c>
      <c r="G25" s="18">
        <f t="shared" si="42"/>
        <v>36.784799999999983</v>
      </c>
      <c r="H25" s="21">
        <v>7</v>
      </c>
      <c r="I25" s="18">
        <f t="shared" si="12"/>
        <v>34.629262664227099</v>
      </c>
      <c r="J25" s="18">
        <f t="shared" si="43"/>
        <v>31.1448</v>
      </c>
      <c r="K25" s="18">
        <f t="shared" si="13"/>
        <v>30.110667610940201</v>
      </c>
      <c r="L25" s="18">
        <f t="shared" si="44"/>
        <v>590.36971205751433</v>
      </c>
      <c r="M25" s="18">
        <v>5</v>
      </c>
      <c r="N25" s="18">
        <f t="shared" si="15"/>
        <v>478.01527750689422</v>
      </c>
      <c r="O25" s="18">
        <f t="shared" si="45"/>
        <v>735.86971205751433</v>
      </c>
      <c r="P25" s="18">
        <f t="shared" si="16"/>
        <v>594.58541584966781</v>
      </c>
      <c r="Q25" s="18">
        <f t="shared" si="46"/>
        <v>59495.762257546128</v>
      </c>
      <c r="R25" s="18">
        <v>-1.57</v>
      </c>
      <c r="S25" s="18">
        <f t="shared" si="17"/>
        <v>47671.144924740918</v>
      </c>
      <c r="T25" s="18">
        <f t="shared" si="47"/>
        <v>47598.262257546128</v>
      </c>
      <c r="U25" s="18">
        <f t="shared" si="18"/>
        <v>38139.232753379067</v>
      </c>
      <c r="V25" s="18">
        <v>545224.31999999995</v>
      </c>
      <c r="W25" s="18">
        <v>788508</v>
      </c>
      <c r="X25" s="18"/>
      <c r="Y25" s="18"/>
      <c r="Z25" s="18"/>
      <c r="AA25" s="18"/>
      <c r="AB25" s="18">
        <v>3045</v>
      </c>
      <c r="AC25" s="93">
        <v>14</v>
      </c>
      <c r="AD25" s="18">
        <f t="shared" si="19"/>
        <v>410267.17678865365</v>
      </c>
      <c r="AE25" s="105">
        <f t="shared" si="0"/>
        <v>410268.90846510127</v>
      </c>
      <c r="AF25" s="72">
        <f t="shared" si="20"/>
        <v>410267.17678865365</v>
      </c>
      <c r="AG25" s="106">
        <f t="shared" si="1"/>
        <v>410268.90846510127</v>
      </c>
      <c r="AH25" s="18">
        <f t="shared" si="21"/>
        <v>86214.885298201829</v>
      </c>
      <c r="AI25" s="107">
        <f t="shared" si="2"/>
        <v>86216.616974649427</v>
      </c>
      <c r="AJ25" s="72">
        <f t="shared" si="22"/>
        <v>86214.885298201829</v>
      </c>
      <c r="AK25" s="106">
        <f t="shared" si="3"/>
        <v>86216.616974649427</v>
      </c>
      <c r="AM25" s="81"/>
      <c r="AN25" s="18">
        <f t="shared" si="23"/>
        <v>471834.43459630298</v>
      </c>
      <c r="AO25" s="105">
        <f t="shared" si="4"/>
        <v>471836.16627275059</v>
      </c>
      <c r="AP25" s="18">
        <f t="shared" si="24"/>
        <v>69312.215238499659</v>
      </c>
      <c r="AQ25" s="105">
        <f t="shared" si="5"/>
        <v>69313.946914947257</v>
      </c>
      <c r="AS25" s="82"/>
      <c r="AT25" s="72">
        <f t="shared" si="25"/>
        <v>788508</v>
      </c>
      <c r="AU25" s="106">
        <f t="shared" si="26"/>
        <v>788509.73167644755</v>
      </c>
      <c r="AV25" s="17">
        <f t="shared" si="27"/>
        <v>3045</v>
      </c>
      <c r="AW25" s="107">
        <f t="shared" si="28"/>
        <v>3046.7316764476027</v>
      </c>
      <c r="AX25" s="110">
        <f t="shared" si="29"/>
        <v>244312.88681230228</v>
      </c>
      <c r="AZ25" s="93">
        <v>14</v>
      </c>
      <c r="BA25" s="18">
        <f t="shared" si="30"/>
        <v>410267.17678865365</v>
      </c>
      <c r="BB25" s="105">
        <f t="shared" si="6"/>
        <v>410268.90846510127</v>
      </c>
      <c r="BC25" s="72">
        <f t="shared" si="31"/>
        <v>410267.17678865365</v>
      </c>
      <c r="BD25" s="106">
        <f t="shared" si="7"/>
        <v>410268.90846510127</v>
      </c>
      <c r="BE25" s="18">
        <f t="shared" si="32"/>
        <v>86216.616974649427</v>
      </c>
      <c r="BF25" s="107">
        <f t="shared" si="33"/>
        <v>86218.348651097025</v>
      </c>
      <c r="BG25" s="72">
        <f t="shared" si="34"/>
        <v>86216.616974649427</v>
      </c>
      <c r="BH25" s="106">
        <f t="shared" si="8"/>
        <v>86218.348651097025</v>
      </c>
      <c r="BI25" s="18">
        <f t="shared" si="35"/>
        <v>410267.17678865365</v>
      </c>
      <c r="BJ25" s="105">
        <f t="shared" si="9"/>
        <v>410268.90846510127</v>
      </c>
      <c r="BK25" s="18">
        <f t="shared" si="36"/>
        <v>86216.616974649427</v>
      </c>
      <c r="BL25" s="105">
        <f t="shared" si="10"/>
        <v>86218.348651097025</v>
      </c>
      <c r="BM25" s="72">
        <f t="shared" si="37"/>
        <v>545224.31999999995</v>
      </c>
      <c r="BN25" s="106">
        <f t="shared" si="11"/>
        <v>545226.0516764475</v>
      </c>
      <c r="BO25" s="110">
        <f t="shared" si="38"/>
        <v>48738.794560249196</v>
      </c>
    </row>
    <row r="26" spans="1:67">
      <c r="A26" s="5">
        <v>15</v>
      </c>
      <c r="B26" s="5">
        <v>2025</v>
      </c>
      <c r="C26" s="22">
        <v>1.6</v>
      </c>
      <c r="D26" s="5">
        <v>170</v>
      </c>
      <c r="E26" s="5">
        <v>105</v>
      </c>
      <c r="F26" s="18">
        <f t="shared" si="39"/>
        <v>93.17962962962973</v>
      </c>
      <c r="G26" s="18">
        <f t="shared" si="42"/>
        <v>37.857899999999979</v>
      </c>
      <c r="H26" s="21">
        <v>7</v>
      </c>
      <c r="I26" s="18">
        <f t="shared" si="12"/>
        <v>34.085244226765695</v>
      </c>
      <c r="J26" s="18">
        <f t="shared" si="43"/>
        <v>32.2179</v>
      </c>
      <c r="K26" s="18">
        <f t="shared" si="13"/>
        <v>29.637635351967354</v>
      </c>
      <c r="L26" s="18">
        <f t="shared" si="44"/>
        <v>591.41592606470363</v>
      </c>
      <c r="M26" s="18">
        <v>5</v>
      </c>
      <c r="N26" s="18">
        <f t="shared" si="15"/>
        <v>470.50575797500369</v>
      </c>
      <c r="O26" s="18">
        <f t="shared" si="45"/>
        <v>736.91592606470363</v>
      </c>
      <c r="P26" s="18">
        <f t="shared" si="16"/>
        <v>585.24460394719483</v>
      </c>
      <c r="Q26" s="18">
        <f t="shared" si="46"/>
        <v>59496.795039739394</v>
      </c>
      <c r="R26" s="18">
        <v>-1.57</v>
      </c>
      <c r="S26" s="18">
        <f t="shared" si="17"/>
        <v>46922.241258341339</v>
      </c>
      <c r="T26" s="18">
        <f t="shared" si="47"/>
        <v>47599.295039739394</v>
      </c>
      <c r="U26" s="18">
        <f t="shared" si="18"/>
        <v>37540.073423604947</v>
      </c>
      <c r="V26" s="18">
        <v>545224.31999999995</v>
      </c>
      <c r="W26" s="18">
        <v>788508</v>
      </c>
      <c r="X26" s="18"/>
      <c r="Y26" s="18"/>
      <c r="Z26" s="18"/>
      <c r="AA26" s="18"/>
      <c r="AB26" s="18">
        <v>3045</v>
      </c>
      <c r="AC26" s="93">
        <v>15</v>
      </c>
      <c r="AD26" s="18">
        <f t="shared" si="19"/>
        <v>400435.46335317916</v>
      </c>
      <c r="AE26" s="105">
        <f t="shared" si="0"/>
        <v>400437.26429668465</v>
      </c>
      <c r="AF26" s="72">
        <f t="shared" si="20"/>
        <v>400435.46335317916</v>
      </c>
      <c r="AG26" s="106">
        <f t="shared" si="1"/>
        <v>400437.26429668465</v>
      </c>
      <c r="AH26" s="18">
        <f t="shared" si="21"/>
        <v>84860.467572343245</v>
      </c>
      <c r="AI26" s="107">
        <f t="shared" si="2"/>
        <v>84862.268515848758</v>
      </c>
      <c r="AJ26" s="72">
        <f t="shared" si="22"/>
        <v>84860.467572343245</v>
      </c>
      <c r="AK26" s="106">
        <f t="shared" si="3"/>
        <v>84862.268515848758</v>
      </c>
      <c r="AM26" s="81"/>
      <c r="AN26" s="18">
        <f t="shared" si="23"/>
        <v>460527.31276839791</v>
      </c>
      <c r="AO26" s="105">
        <f t="shared" si="4"/>
        <v>460529.1137119034</v>
      </c>
      <c r="AP26" s="18">
        <f t="shared" si="24"/>
        <v>68223.33490637553</v>
      </c>
      <c r="AQ26" s="105">
        <f t="shared" si="5"/>
        <v>68225.135849881044</v>
      </c>
      <c r="AS26" s="82"/>
      <c r="AT26" s="72">
        <f t="shared" si="25"/>
        <v>788508</v>
      </c>
      <c r="AU26" s="106">
        <f t="shared" si="26"/>
        <v>788509.80094350548</v>
      </c>
      <c r="AV26" s="17">
        <f t="shared" si="27"/>
        <v>3045</v>
      </c>
      <c r="AW26" s="107">
        <f t="shared" si="28"/>
        <v>3046.8009435055069</v>
      </c>
      <c r="AX26" s="110">
        <f t="shared" si="29"/>
        <v>256708.75043821568</v>
      </c>
      <c r="AZ26" s="93">
        <v>15</v>
      </c>
      <c r="BA26" s="18">
        <f t="shared" si="30"/>
        <v>400435.46335317916</v>
      </c>
      <c r="BB26" s="105">
        <f t="shared" si="6"/>
        <v>400437.26429668465</v>
      </c>
      <c r="BC26" s="72">
        <f t="shared" si="31"/>
        <v>400435.46335317916</v>
      </c>
      <c r="BD26" s="106">
        <f t="shared" si="7"/>
        <v>400437.26429668465</v>
      </c>
      <c r="BE26" s="18">
        <f t="shared" si="32"/>
        <v>84862.268515848758</v>
      </c>
      <c r="BF26" s="107">
        <f t="shared" si="33"/>
        <v>84864.069459354272</v>
      </c>
      <c r="BG26" s="72">
        <f t="shared" si="34"/>
        <v>84862.268515848758</v>
      </c>
      <c r="BH26" s="106">
        <f t="shared" si="8"/>
        <v>84864.069459354272</v>
      </c>
      <c r="BI26" s="18">
        <f t="shared" si="35"/>
        <v>400435.46335317916</v>
      </c>
      <c r="BJ26" s="105">
        <f t="shared" si="9"/>
        <v>400437.26429668465</v>
      </c>
      <c r="BK26" s="18">
        <f t="shared" si="36"/>
        <v>84862.268515848758</v>
      </c>
      <c r="BL26" s="105">
        <f t="shared" si="10"/>
        <v>84864.069459354272</v>
      </c>
      <c r="BM26" s="72">
        <f t="shared" si="37"/>
        <v>545224.31999999995</v>
      </c>
      <c r="BN26" s="106">
        <f t="shared" si="11"/>
        <v>545226.12094350543</v>
      </c>
      <c r="BO26" s="110">
        <f t="shared" si="38"/>
        <v>59924.787187466514</v>
      </c>
    </row>
    <row r="27" spans="1:67">
      <c r="A27" s="5">
        <v>16</v>
      </c>
      <c r="B27" s="5">
        <v>2026</v>
      </c>
      <c r="C27" s="22">
        <v>1.6</v>
      </c>
      <c r="D27" s="5">
        <v>170</v>
      </c>
      <c r="E27" s="5">
        <v>105</v>
      </c>
      <c r="F27" s="18">
        <f t="shared" si="39"/>
        <v>92.391604938271712</v>
      </c>
      <c r="G27" s="18">
        <f t="shared" si="42"/>
        <v>38.930999999999976</v>
      </c>
      <c r="H27" s="21">
        <v>7</v>
      </c>
      <c r="I27" s="18">
        <f t="shared" si="12"/>
        <v>33.549772204605354</v>
      </c>
      <c r="J27" s="18">
        <f t="shared" si="43"/>
        <v>33.290999999999997</v>
      </c>
      <c r="K27" s="18">
        <f t="shared" si="13"/>
        <v>29.172034330352652</v>
      </c>
      <c r="L27" s="18">
        <f t="shared" si="44"/>
        <v>592.46214007189292</v>
      </c>
      <c r="M27" s="18">
        <v>5</v>
      </c>
      <c r="N27" s="18">
        <f t="shared" si="15"/>
        <v>463.11421141647503</v>
      </c>
      <c r="O27" s="18">
        <f t="shared" si="45"/>
        <v>737.96214007189292</v>
      </c>
      <c r="P27" s="18">
        <f t="shared" si="16"/>
        <v>576.05053423629204</v>
      </c>
      <c r="Q27" s="18">
        <f t="shared" si="46"/>
        <v>59497.82782193266</v>
      </c>
      <c r="R27" s="18">
        <v>-1.57</v>
      </c>
      <c r="S27" s="18">
        <f t="shared" si="17"/>
        <v>46185.102711123029</v>
      </c>
      <c r="T27" s="18">
        <f t="shared" si="47"/>
        <v>47600.32782193266</v>
      </c>
      <c r="U27" s="18">
        <f t="shared" si="18"/>
        <v>36950.326760959637</v>
      </c>
      <c r="V27" s="18">
        <v>545224.31999999995</v>
      </c>
      <c r="W27" s="18">
        <v>788508</v>
      </c>
      <c r="X27" s="18"/>
      <c r="Y27" s="18"/>
      <c r="Z27" s="18"/>
      <c r="AA27" s="18"/>
      <c r="AB27" s="18">
        <v>3045</v>
      </c>
      <c r="AC27" s="93">
        <v>16</v>
      </c>
      <c r="AD27" s="18">
        <f t="shared" si="19"/>
        <v>390811.4053088681</v>
      </c>
      <c r="AE27" s="105">
        <f t="shared" si="0"/>
        <v>390813.27829011384</v>
      </c>
      <c r="AF27" s="72">
        <f t="shared" si="20"/>
        <v>390811.4053088681</v>
      </c>
      <c r="AG27" s="106">
        <f t="shared" si="1"/>
        <v>390813.27829011384</v>
      </c>
      <c r="AH27" s="18">
        <f t="shared" si="21"/>
        <v>83527.327464262344</v>
      </c>
      <c r="AI27" s="107">
        <f t="shared" si="2"/>
        <v>83529.200445508075</v>
      </c>
      <c r="AJ27" s="72">
        <f t="shared" si="22"/>
        <v>83527.327464262344</v>
      </c>
      <c r="AK27" s="106">
        <f t="shared" si="3"/>
        <v>83529.200445508075</v>
      </c>
      <c r="AM27" s="81"/>
      <c r="AN27" s="18">
        <f t="shared" si="23"/>
        <v>449459.00839805155</v>
      </c>
      <c r="AO27" s="105">
        <f t="shared" si="4"/>
        <v>449460.88137929729</v>
      </c>
      <c r="AP27" s="18">
        <f t="shared" si="24"/>
        <v>67151.560655388879</v>
      </c>
      <c r="AQ27" s="105">
        <f t="shared" si="5"/>
        <v>67153.433636634611</v>
      </c>
      <c r="AS27" s="82"/>
      <c r="AT27" s="72">
        <f t="shared" si="25"/>
        <v>788508</v>
      </c>
      <c r="AU27" s="106">
        <f t="shared" si="26"/>
        <v>788509.87298124575</v>
      </c>
      <c r="AV27" s="17">
        <f t="shared" si="27"/>
        <v>3045</v>
      </c>
      <c r="AW27" s="107">
        <f t="shared" si="28"/>
        <v>3046.8729812457273</v>
      </c>
      <c r="AX27" s="110">
        <f t="shared" si="29"/>
        <v>268848.68498406804</v>
      </c>
      <c r="AZ27" s="93">
        <v>16</v>
      </c>
      <c r="BA27" s="18">
        <f t="shared" si="30"/>
        <v>390811.4053088681</v>
      </c>
      <c r="BB27" s="105">
        <f t="shared" si="6"/>
        <v>390813.27829011384</v>
      </c>
      <c r="BC27" s="72">
        <f t="shared" si="31"/>
        <v>390811.4053088681</v>
      </c>
      <c r="BD27" s="106">
        <f t="shared" si="7"/>
        <v>390813.27829011384</v>
      </c>
      <c r="BE27" s="18">
        <f t="shared" si="32"/>
        <v>83529.200445508075</v>
      </c>
      <c r="BF27" s="107">
        <f t="shared" si="33"/>
        <v>83531.073426753806</v>
      </c>
      <c r="BG27" s="72">
        <f t="shared" si="34"/>
        <v>83529.200445508075</v>
      </c>
      <c r="BH27" s="106">
        <f t="shared" si="8"/>
        <v>83531.073426753806</v>
      </c>
      <c r="BI27" s="18">
        <f t="shared" si="35"/>
        <v>390811.4053088681</v>
      </c>
      <c r="BJ27" s="105">
        <f t="shared" si="9"/>
        <v>390813.27829011384</v>
      </c>
      <c r="BK27" s="18">
        <f t="shared" si="36"/>
        <v>83529.200445508075</v>
      </c>
      <c r="BL27" s="105">
        <f t="shared" si="10"/>
        <v>83531.073426753806</v>
      </c>
      <c r="BM27" s="72">
        <f t="shared" si="37"/>
        <v>545224.31999999995</v>
      </c>
      <c r="BN27" s="106">
        <f t="shared" si="11"/>
        <v>545226.19298124569</v>
      </c>
      <c r="BO27" s="110">
        <f t="shared" si="38"/>
        <v>70881.841264378047</v>
      </c>
    </row>
    <row r="28" spans="1:67">
      <c r="A28" s="5">
        <v>17</v>
      </c>
      <c r="B28" s="5">
        <v>2027</v>
      </c>
      <c r="C28" s="22">
        <v>1.6</v>
      </c>
      <c r="D28" s="5">
        <v>170</v>
      </c>
      <c r="E28" s="5">
        <v>105</v>
      </c>
      <c r="F28" s="18">
        <f t="shared" si="39"/>
        <v>91.603580246913694</v>
      </c>
      <c r="G28" s="18">
        <f t="shared" si="42"/>
        <v>40.004099999999973</v>
      </c>
      <c r="H28" s="21">
        <v>7</v>
      </c>
      <c r="I28" s="18">
        <f t="shared" si="12"/>
        <v>33.022712335358129</v>
      </c>
      <c r="J28" s="18">
        <f t="shared" si="43"/>
        <v>34.364099999999993</v>
      </c>
      <c r="K28" s="18">
        <f t="shared" si="13"/>
        <v>28.713747802919222</v>
      </c>
      <c r="L28" s="18">
        <f t="shared" si="44"/>
        <v>593.50835407908221</v>
      </c>
      <c r="M28" s="18">
        <v>5</v>
      </c>
      <c r="N28" s="18">
        <f t="shared" si="15"/>
        <v>455.83878450069426</v>
      </c>
      <c r="O28" s="18">
        <f t="shared" si="45"/>
        <v>739.00835407908221</v>
      </c>
      <c r="P28" s="18">
        <f t="shared" si="16"/>
        <v>567.00090142797455</v>
      </c>
      <c r="Q28" s="18">
        <f t="shared" si="46"/>
        <v>59498.860604125926</v>
      </c>
      <c r="R28" s="18">
        <v>-1.57</v>
      </c>
      <c r="S28" s="18">
        <f t="shared" si="17"/>
        <v>45459.544455536641</v>
      </c>
      <c r="T28" s="18">
        <f t="shared" si="47"/>
        <v>47601.360604125926</v>
      </c>
      <c r="U28" s="18">
        <f t="shared" si="18"/>
        <v>36369.844894421054</v>
      </c>
      <c r="V28" s="18">
        <v>545224.31999999995</v>
      </c>
      <c r="W28" s="18">
        <v>788508</v>
      </c>
      <c r="X28" s="18"/>
      <c r="Y28" s="18"/>
      <c r="Z28" s="18"/>
      <c r="AA28" s="18"/>
      <c r="AB28" s="18">
        <v>3045</v>
      </c>
      <c r="AC28" s="93">
        <v>17</v>
      </c>
      <c r="AD28" s="18">
        <f t="shared" si="19"/>
        <v>381390.90465288115</v>
      </c>
      <c r="AE28" s="105">
        <f t="shared" si="0"/>
        <v>381392.8525533767</v>
      </c>
      <c r="AF28" s="72">
        <f t="shared" si="20"/>
        <v>381390.90465288115</v>
      </c>
      <c r="AG28" s="106">
        <f t="shared" si="1"/>
        <v>381392.8525533767</v>
      </c>
      <c r="AH28" s="18">
        <f t="shared" si="21"/>
        <v>82215.130707056305</v>
      </c>
      <c r="AI28" s="107">
        <f t="shared" si="2"/>
        <v>82217.078607551855</v>
      </c>
      <c r="AJ28" s="72">
        <f t="shared" si="22"/>
        <v>82215.130707056305</v>
      </c>
      <c r="AK28" s="106">
        <f t="shared" si="3"/>
        <v>82217.078607551855</v>
      </c>
      <c r="AM28" s="81"/>
      <c r="AN28" s="18">
        <f t="shared" si="23"/>
        <v>438624.80851049518</v>
      </c>
      <c r="AO28" s="105">
        <f t="shared" si="4"/>
        <v>438626.75641099073</v>
      </c>
      <c r="AP28" s="18">
        <f t="shared" si="24"/>
        <v>66096.623752600673</v>
      </c>
      <c r="AQ28" s="105">
        <f t="shared" si="5"/>
        <v>66098.571653096224</v>
      </c>
      <c r="AS28" s="82"/>
      <c r="AT28" s="72">
        <f t="shared" si="25"/>
        <v>788508</v>
      </c>
      <c r="AU28" s="106">
        <f t="shared" si="26"/>
        <v>788509.94790049561</v>
      </c>
      <c r="AV28" s="17">
        <f t="shared" si="27"/>
        <v>3045</v>
      </c>
      <c r="AW28" s="107">
        <f t="shared" si="28"/>
        <v>3046.9479004955565</v>
      </c>
      <c r="AX28" s="110">
        <f t="shared" si="29"/>
        <v>280737.67193591304</v>
      </c>
      <c r="AZ28" s="93">
        <v>17</v>
      </c>
      <c r="BA28" s="18">
        <f t="shared" si="30"/>
        <v>381390.90465288115</v>
      </c>
      <c r="BB28" s="105">
        <f t="shared" si="6"/>
        <v>381392.8525533767</v>
      </c>
      <c r="BC28" s="72">
        <f t="shared" si="31"/>
        <v>381390.90465288115</v>
      </c>
      <c r="BD28" s="106">
        <f t="shared" si="7"/>
        <v>381392.8525533767</v>
      </c>
      <c r="BE28" s="18">
        <f t="shared" si="32"/>
        <v>82217.078607551855</v>
      </c>
      <c r="BF28" s="107">
        <f t="shared" si="33"/>
        <v>82219.026508047406</v>
      </c>
      <c r="BG28" s="72">
        <f t="shared" si="34"/>
        <v>82217.078607551855</v>
      </c>
      <c r="BH28" s="106">
        <f t="shared" si="8"/>
        <v>82219.026508047406</v>
      </c>
      <c r="BI28" s="18">
        <f t="shared" si="35"/>
        <v>381390.90465288115</v>
      </c>
      <c r="BJ28" s="105">
        <f t="shared" si="9"/>
        <v>381392.8525533767</v>
      </c>
      <c r="BK28" s="18">
        <f t="shared" si="36"/>
        <v>82217.078607551855</v>
      </c>
      <c r="BL28" s="105">
        <f t="shared" si="10"/>
        <v>82219.026508047406</v>
      </c>
      <c r="BM28" s="72">
        <f t="shared" si="37"/>
        <v>545224.31999999995</v>
      </c>
      <c r="BN28" s="106">
        <f t="shared" si="11"/>
        <v>545226.26790049556</v>
      </c>
      <c r="BO28" s="110">
        <f t="shared" si="38"/>
        <v>81614.3888390715</v>
      </c>
    </row>
    <row r="29" spans="1:67">
      <c r="A29" s="5">
        <v>18</v>
      </c>
      <c r="B29" s="5">
        <v>2028</v>
      </c>
      <c r="C29" s="22">
        <v>1.6</v>
      </c>
      <c r="D29" s="5">
        <v>170</v>
      </c>
      <c r="E29" s="5">
        <v>105</v>
      </c>
      <c r="F29" s="18">
        <f t="shared" si="39"/>
        <v>90.815555555555676</v>
      </c>
      <c r="G29" s="18">
        <f t="shared" si="42"/>
        <v>41.077199999999969</v>
      </c>
      <c r="H29" s="21">
        <v>7</v>
      </c>
      <c r="I29" s="18">
        <f t="shared" si="12"/>
        <v>32.503932465869973</v>
      </c>
      <c r="J29" s="18">
        <f t="shared" si="43"/>
        <v>35.43719999999999</v>
      </c>
      <c r="K29" s="18">
        <f t="shared" si="13"/>
        <v>28.262660860500969</v>
      </c>
      <c r="L29" s="18">
        <f t="shared" si="44"/>
        <v>594.5545680862715</v>
      </c>
      <c r="M29" s="18">
        <v>5</v>
      </c>
      <c r="N29" s="18">
        <f t="shared" si="15"/>
        <v>448.67765301248198</v>
      </c>
      <c r="O29" s="18">
        <f t="shared" si="45"/>
        <v>740.0545680862715</v>
      </c>
      <c r="P29" s="18">
        <f t="shared" si="16"/>
        <v>558.09343644886326</v>
      </c>
      <c r="Q29" s="18">
        <f t="shared" si="46"/>
        <v>59499.893386319192</v>
      </c>
      <c r="R29" s="18">
        <v>-1.57</v>
      </c>
      <c r="S29" s="18">
        <f t="shared" si="17"/>
        <v>44745.384567634792</v>
      </c>
      <c r="T29" s="18">
        <f t="shared" si="47"/>
        <v>47602.393386319192</v>
      </c>
      <c r="U29" s="18">
        <f t="shared" si="18"/>
        <v>35798.482275989802</v>
      </c>
      <c r="V29" s="18">
        <v>545224.31999999995</v>
      </c>
      <c r="W29" s="18">
        <v>788508</v>
      </c>
      <c r="X29" s="18"/>
      <c r="Y29" s="18"/>
      <c r="Z29" s="18"/>
      <c r="AA29" s="18"/>
      <c r="AB29" s="18">
        <v>3045</v>
      </c>
      <c r="AC29" s="93">
        <v>18</v>
      </c>
      <c r="AD29" s="18">
        <f t="shared" si="19"/>
        <v>372169.94089107489</v>
      </c>
      <c r="AE29" s="105">
        <f t="shared" si="0"/>
        <v>372171.96670759027</v>
      </c>
      <c r="AF29" s="72">
        <f t="shared" si="20"/>
        <v>372169.94089107489</v>
      </c>
      <c r="AG29" s="106">
        <f t="shared" si="1"/>
        <v>372171.96670759027</v>
      </c>
      <c r="AH29" s="18">
        <f t="shared" si="21"/>
        <v>80923.548285085169</v>
      </c>
      <c r="AI29" s="107">
        <f t="shared" si="2"/>
        <v>80925.574101600549</v>
      </c>
      <c r="AJ29" s="72">
        <f t="shared" si="22"/>
        <v>80923.548285085169</v>
      </c>
      <c r="AK29" s="106">
        <f t="shared" si="3"/>
        <v>80925.574101600549</v>
      </c>
      <c r="AM29" s="81"/>
      <c r="AN29" s="18">
        <f t="shared" si="23"/>
        <v>428020.08927109541</v>
      </c>
      <c r="AO29" s="105">
        <f t="shared" si="4"/>
        <v>428022.11508761079</v>
      </c>
      <c r="AP29" s="18">
        <f t="shared" si="24"/>
        <v>65058.259686809884</v>
      </c>
      <c r="AQ29" s="105">
        <f t="shared" si="5"/>
        <v>65060.285503325264</v>
      </c>
      <c r="AS29" s="82"/>
      <c r="AT29" s="72">
        <f t="shared" si="25"/>
        <v>788508</v>
      </c>
      <c r="AU29" s="106">
        <f t="shared" si="26"/>
        <v>788510.02581651532</v>
      </c>
      <c r="AV29" s="17">
        <f t="shared" si="27"/>
        <v>3045</v>
      </c>
      <c r="AW29" s="107">
        <f t="shared" si="28"/>
        <v>3047.0258165153787</v>
      </c>
      <c r="AX29" s="110">
        <f t="shared" si="29"/>
        <v>292380.59940906393</v>
      </c>
      <c r="AZ29" s="93">
        <v>18</v>
      </c>
      <c r="BA29" s="18">
        <f t="shared" si="30"/>
        <v>372169.94089107489</v>
      </c>
      <c r="BB29" s="105">
        <f t="shared" si="6"/>
        <v>372171.96670759027</v>
      </c>
      <c r="BC29" s="72">
        <f t="shared" si="31"/>
        <v>372169.94089107489</v>
      </c>
      <c r="BD29" s="106">
        <f t="shared" si="7"/>
        <v>372171.96670759027</v>
      </c>
      <c r="BE29" s="18">
        <f t="shared" si="32"/>
        <v>80925.574101600549</v>
      </c>
      <c r="BF29" s="107">
        <f t="shared" si="33"/>
        <v>80927.599918115928</v>
      </c>
      <c r="BG29" s="72">
        <f t="shared" si="34"/>
        <v>80925.574101600549</v>
      </c>
      <c r="BH29" s="106">
        <f t="shared" si="8"/>
        <v>80927.599918115928</v>
      </c>
      <c r="BI29" s="18">
        <f t="shared" si="35"/>
        <v>372169.94089107489</v>
      </c>
      <c r="BJ29" s="105">
        <f t="shared" si="9"/>
        <v>372171.96670759027</v>
      </c>
      <c r="BK29" s="18">
        <f t="shared" si="36"/>
        <v>80925.574101600549</v>
      </c>
      <c r="BL29" s="105">
        <f t="shared" si="10"/>
        <v>80927.599918115928</v>
      </c>
      <c r="BM29" s="72">
        <f t="shared" si="37"/>
        <v>545224.31999999995</v>
      </c>
      <c r="BN29" s="106">
        <f t="shared" si="11"/>
        <v>545226.34581651527</v>
      </c>
      <c r="BO29" s="110">
        <f t="shared" si="38"/>
        <v>92126.779190809233</v>
      </c>
    </row>
    <row r="30" spans="1:67">
      <c r="A30" s="5">
        <v>19</v>
      </c>
      <c r="B30" s="5">
        <v>2029</v>
      </c>
      <c r="C30" s="22">
        <v>1.6</v>
      </c>
      <c r="D30" s="5">
        <v>170</v>
      </c>
      <c r="E30" s="5">
        <v>105</v>
      </c>
      <c r="F30" s="18">
        <v>90.815555555555676</v>
      </c>
      <c r="G30" s="18">
        <f t="shared" si="42"/>
        <v>42.150299999999966</v>
      </c>
      <c r="H30" s="21">
        <v>7</v>
      </c>
      <c r="I30" s="18">
        <f t="shared" si="12"/>
        <v>31.993302519085105</v>
      </c>
      <c r="J30" s="18">
        <f t="shared" si="43"/>
        <v>36.510299999999987</v>
      </c>
      <c r="K30" s="18">
        <f t="shared" si="13"/>
        <v>27.818660399130636</v>
      </c>
      <c r="L30" s="18">
        <f t="shared" si="44"/>
        <v>595.60078209346079</v>
      </c>
      <c r="M30" s="18">
        <v>5</v>
      </c>
      <c r="N30" s="18">
        <f t="shared" si="15"/>
        <v>441.62902139469566</v>
      </c>
      <c r="O30" s="18">
        <f t="shared" si="45"/>
        <v>741.10078209346079</v>
      </c>
      <c r="P30" s="18">
        <f t="shared" si="16"/>
        <v>549.32590587224445</v>
      </c>
      <c r="Q30" s="18">
        <f t="shared" si="46"/>
        <v>59500.926168512458</v>
      </c>
      <c r="R30" s="18">
        <v>-1.57</v>
      </c>
      <c r="S30" s="18">
        <f t="shared" si="17"/>
        <v>44042.443981457065</v>
      </c>
      <c r="T30" s="18">
        <f t="shared" si="47"/>
        <v>47603.426168512458</v>
      </c>
      <c r="U30" s="18">
        <f t="shared" si="18"/>
        <v>35236.09564419496</v>
      </c>
      <c r="V30" s="18">
        <v>545224.31999999995</v>
      </c>
      <c r="W30" s="18">
        <v>788508</v>
      </c>
      <c r="X30" s="18"/>
      <c r="Y30" s="18"/>
      <c r="Z30" s="18"/>
      <c r="AA30" s="18"/>
      <c r="AB30" s="18">
        <v>3045</v>
      </c>
      <c r="AC30" s="93">
        <v>19</v>
      </c>
      <c r="AD30" s="18">
        <f t="shared" si="19"/>
        <v>366323.2293489658</v>
      </c>
      <c r="AE30" s="105">
        <f t="shared" si="0"/>
        <v>366325.3361981418</v>
      </c>
      <c r="AF30" s="72">
        <f t="shared" si="20"/>
        <v>366323.2293489658</v>
      </c>
      <c r="AG30" s="106">
        <f t="shared" si="1"/>
        <v>366325.3361981418</v>
      </c>
      <c r="AH30" s="18">
        <f t="shared" si="21"/>
        <v>79652.256351475444</v>
      </c>
      <c r="AI30" s="107">
        <f t="shared" si="2"/>
        <v>79654.363200651438</v>
      </c>
      <c r="AJ30" s="72">
        <f t="shared" si="22"/>
        <v>79652.256351475444</v>
      </c>
      <c r="AK30" s="106">
        <f t="shared" si="3"/>
        <v>79654.363200651438</v>
      </c>
      <c r="AM30" s="81"/>
      <c r="AN30" s="18">
        <f t="shared" si="23"/>
        <v>421295.98363751255</v>
      </c>
      <c r="AO30" s="105">
        <f t="shared" si="4"/>
        <v>421298.09048668854</v>
      </c>
      <c r="AP30" s="18">
        <f t="shared" si="24"/>
        <v>64036.20810223087</v>
      </c>
      <c r="AQ30" s="105">
        <f t="shared" si="5"/>
        <v>64038.314951406865</v>
      </c>
      <c r="AS30" s="82"/>
      <c r="AT30" s="72">
        <f t="shared" si="25"/>
        <v>788508</v>
      </c>
      <c r="AU30" s="106">
        <f t="shared" si="26"/>
        <v>788510.10684917599</v>
      </c>
      <c r="AV30" s="17">
        <f t="shared" si="27"/>
        <v>3045</v>
      </c>
      <c r="AW30" s="107">
        <f t="shared" si="28"/>
        <v>3047.1068491759938</v>
      </c>
      <c r="AX30" s="110">
        <f t="shared" si="29"/>
        <v>300126.59456190444</v>
      </c>
      <c r="AZ30" s="93">
        <v>19</v>
      </c>
      <c r="BA30" s="18">
        <f t="shared" si="30"/>
        <v>366323.2293489658</v>
      </c>
      <c r="BB30" s="105">
        <f t="shared" si="6"/>
        <v>366325.3361981418</v>
      </c>
      <c r="BC30" s="72">
        <f t="shared" si="31"/>
        <v>366323.2293489658</v>
      </c>
      <c r="BD30" s="106">
        <f t="shared" si="7"/>
        <v>366325.3361981418</v>
      </c>
      <c r="BE30" s="18">
        <f t="shared" si="32"/>
        <v>79654.363200651438</v>
      </c>
      <c r="BF30" s="107">
        <f t="shared" si="33"/>
        <v>79656.470049827432</v>
      </c>
      <c r="BG30" s="72">
        <f t="shared" si="34"/>
        <v>79654.363200651438</v>
      </c>
      <c r="BH30" s="106">
        <f t="shared" si="8"/>
        <v>79656.470049827432</v>
      </c>
      <c r="BI30" s="18">
        <f t="shared" si="35"/>
        <v>366323.2293489658</v>
      </c>
      <c r="BJ30" s="105">
        <f t="shared" si="9"/>
        <v>366325.3361981418</v>
      </c>
      <c r="BK30" s="18">
        <f t="shared" si="36"/>
        <v>79654.363200651438</v>
      </c>
      <c r="BL30" s="105">
        <f t="shared" si="10"/>
        <v>79656.470049827432</v>
      </c>
      <c r="BM30" s="72">
        <f t="shared" si="37"/>
        <v>545224.31999999995</v>
      </c>
      <c r="BN30" s="106">
        <f t="shared" si="11"/>
        <v>545226.42684917594</v>
      </c>
      <c r="BO30" s="110">
        <f t="shared" si="38"/>
        <v>99244.620601206669</v>
      </c>
    </row>
    <row r="31" spans="1:67">
      <c r="A31" s="5">
        <v>20</v>
      </c>
      <c r="B31" s="5">
        <v>2030</v>
      </c>
      <c r="C31" s="22">
        <v>1.6</v>
      </c>
      <c r="D31" s="5">
        <v>170</v>
      </c>
      <c r="E31" s="5">
        <v>105</v>
      </c>
      <c r="F31" s="18">
        <v>90.815555555555676</v>
      </c>
      <c r="G31" s="18">
        <f t="shared" si="42"/>
        <v>43.223399999999963</v>
      </c>
      <c r="H31" s="21">
        <v>7</v>
      </c>
      <c r="I31" s="18">
        <f t="shared" si="12"/>
        <v>31.490694461430959</v>
      </c>
      <c r="J31" s="18">
        <f t="shared" si="43"/>
        <v>37.583399999999983</v>
      </c>
      <c r="K31" s="18">
        <f t="shared" si="13"/>
        <v>27.381635091680529</v>
      </c>
      <c r="L31" s="18">
        <f t="shared" si="44"/>
        <v>596.64699610065009</v>
      </c>
      <c r="M31" s="18">
        <v>5</v>
      </c>
      <c r="N31" s="18">
        <f t="shared" si="15"/>
        <v>434.69112229801812</v>
      </c>
      <c r="O31" s="18">
        <f t="shared" si="45"/>
        <v>742.14699610065009</v>
      </c>
      <c r="P31" s="18">
        <f t="shared" si="16"/>
        <v>540.69611135806906</v>
      </c>
      <c r="Q31" s="18">
        <f t="shared" si="46"/>
        <v>59501.958950705724</v>
      </c>
      <c r="R31" s="18">
        <v>-1.57</v>
      </c>
      <c r="S31" s="18">
        <f t="shared" si="17"/>
        <v>43350.546444131658</v>
      </c>
      <c r="T31" s="18">
        <f t="shared" si="47"/>
        <v>47604.458950705724</v>
      </c>
      <c r="U31" s="18">
        <f t="shared" si="18"/>
        <v>34682.543988173202</v>
      </c>
      <c r="V31" s="18">
        <v>545224.31999999995</v>
      </c>
      <c r="W31" s="18">
        <v>788508</v>
      </c>
      <c r="X31" s="18"/>
      <c r="Y31" s="18"/>
      <c r="Z31" s="18"/>
      <c r="AA31" s="18"/>
      <c r="AB31" s="18">
        <v>3045</v>
      </c>
      <c r="AC31" s="93">
        <v>20</v>
      </c>
      <c r="AD31" s="18">
        <f t="shared" si="19"/>
        <v>360568.36841621756</v>
      </c>
      <c r="AE31" s="105">
        <f t="shared" si="0"/>
        <v>360570.55953936058</v>
      </c>
      <c r="AF31" s="72">
        <f t="shared" si="20"/>
        <v>360568.36841621756</v>
      </c>
      <c r="AG31" s="106">
        <f t="shared" si="1"/>
        <v>360570.55953936058</v>
      </c>
      <c r="AH31" s="18">
        <f t="shared" si="21"/>
        <v>78400.936146920008</v>
      </c>
      <c r="AI31" s="107">
        <f t="shared" si="2"/>
        <v>78403.127270063036</v>
      </c>
      <c r="AJ31" s="72">
        <f t="shared" si="22"/>
        <v>78400.936146920008</v>
      </c>
      <c r="AK31" s="106">
        <f t="shared" si="3"/>
        <v>78403.127270063036</v>
      </c>
      <c r="AM31" s="81"/>
      <c r="AN31" s="18">
        <f t="shared" si="23"/>
        <v>414677.51229004137</v>
      </c>
      <c r="AO31" s="105">
        <f t="shared" si="4"/>
        <v>414679.70341318438</v>
      </c>
      <c r="AP31" s="18">
        <f t="shared" si="24"/>
        <v>63030.212733212626</v>
      </c>
      <c r="AQ31" s="105">
        <f t="shared" si="5"/>
        <v>63032.403856355661</v>
      </c>
      <c r="AS31" s="82"/>
      <c r="AT31" s="72">
        <f t="shared" si="25"/>
        <v>788508</v>
      </c>
      <c r="AU31" s="106">
        <f t="shared" si="26"/>
        <v>788510.19112314307</v>
      </c>
      <c r="AV31" s="17">
        <f t="shared" si="27"/>
        <v>3045</v>
      </c>
      <c r="AW31" s="107">
        <f t="shared" si="28"/>
        <v>3047.1911231430336</v>
      </c>
      <c r="AX31" s="110">
        <f t="shared" si="29"/>
        <v>307750.89273045992</v>
      </c>
      <c r="AZ31" s="93">
        <v>20</v>
      </c>
      <c r="BA31" s="18">
        <f t="shared" si="30"/>
        <v>360568.36841621756</v>
      </c>
      <c r="BB31" s="105">
        <f t="shared" si="6"/>
        <v>360570.55953936058</v>
      </c>
      <c r="BC31" s="72">
        <f t="shared" si="31"/>
        <v>360568.36841621756</v>
      </c>
      <c r="BD31" s="106">
        <f t="shared" si="7"/>
        <v>360570.55953936058</v>
      </c>
      <c r="BE31" s="18">
        <f t="shared" si="32"/>
        <v>78403.127270063036</v>
      </c>
      <c r="BF31" s="107">
        <f t="shared" si="33"/>
        <v>78405.318393206064</v>
      </c>
      <c r="BG31" s="72">
        <f t="shared" si="34"/>
        <v>78403.127270063036</v>
      </c>
      <c r="BH31" s="106">
        <f t="shared" si="8"/>
        <v>78405.318393206064</v>
      </c>
      <c r="BI31" s="18">
        <f t="shared" si="35"/>
        <v>360568.36841621756</v>
      </c>
      <c r="BJ31" s="105">
        <f t="shared" si="9"/>
        <v>360570.55953936058</v>
      </c>
      <c r="BK31" s="18">
        <f t="shared" si="36"/>
        <v>78403.127270063036</v>
      </c>
      <c r="BL31" s="105">
        <f t="shared" si="10"/>
        <v>78405.318393206064</v>
      </c>
      <c r="BM31" s="72">
        <f t="shared" si="37"/>
        <v>545224.31999999995</v>
      </c>
      <c r="BN31" s="106">
        <f t="shared" si="11"/>
        <v>545226.51112314302</v>
      </c>
      <c r="BO31" s="110">
        <f t="shared" si="38"/>
        <v>106250.63319057634</v>
      </c>
    </row>
    <row r="32" spans="1:67">
      <c r="A32" s="5">
        <v>21</v>
      </c>
      <c r="B32" s="5">
        <v>2031</v>
      </c>
      <c r="C32" s="22">
        <v>1.6</v>
      </c>
      <c r="D32" s="5">
        <v>170</v>
      </c>
      <c r="E32" s="5">
        <v>105</v>
      </c>
      <c r="F32" s="18">
        <f t="shared" si="39"/>
        <v>90.027530864197658</v>
      </c>
      <c r="G32" s="18">
        <v>43.223399999999963</v>
      </c>
      <c r="H32" s="21">
        <v>7</v>
      </c>
      <c r="I32" s="18">
        <f t="shared" si="12"/>
        <v>30.995982270715462</v>
      </c>
      <c r="J32" s="18">
        <v>37.583399999999983</v>
      </c>
      <c r="K32" s="18">
        <f t="shared" si="13"/>
        <v>26.95147535994872</v>
      </c>
      <c r="L32" s="18">
        <v>596.64699610065009</v>
      </c>
      <c r="M32" s="18">
        <v>5</v>
      </c>
      <c r="N32" s="18">
        <f t="shared" si="15"/>
        <v>427.86221613781851</v>
      </c>
      <c r="O32" s="18">
        <v>742.14699610065009</v>
      </c>
      <c r="P32" s="18">
        <f t="shared" si="16"/>
        <v>532.20188910174772</v>
      </c>
      <c r="Q32" s="18">
        <v>59501.958950705724</v>
      </c>
      <c r="R32" s="18">
        <v>-1.57</v>
      </c>
      <c r="S32" s="18">
        <f t="shared" si="17"/>
        <v>42669.518471682313</v>
      </c>
      <c r="T32" s="18">
        <v>47604.458950705724</v>
      </c>
      <c r="U32" s="18">
        <f t="shared" si="18"/>
        <v>34137.688512312219</v>
      </c>
      <c r="V32" s="18">
        <v>545224.31999999995</v>
      </c>
      <c r="W32" s="18">
        <v>788508</v>
      </c>
      <c r="X32" s="18"/>
      <c r="Y32" s="18"/>
      <c r="Z32" s="18"/>
      <c r="AA32" s="18"/>
      <c r="AB32" s="18">
        <v>3045</v>
      </c>
      <c r="AC32" s="93">
        <v>21</v>
      </c>
      <c r="AD32" s="18">
        <f t="shared" si="19"/>
        <v>351824.34307149966</v>
      </c>
      <c r="AE32" s="105">
        <f t="shared" si="0"/>
        <v>351826.62183956843</v>
      </c>
      <c r="AF32" s="72">
        <f t="shared" si="20"/>
        <v>351824.34307149966</v>
      </c>
      <c r="AG32" s="106">
        <f t="shared" si="1"/>
        <v>351826.62183956843</v>
      </c>
      <c r="AH32" s="18">
        <f t="shared" si="21"/>
        <v>77169.273919753425</v>
      </c>
      <c r="AI32" s="107">
        <f t="shared" si="2"/>
        <v>77171.552687822186</v>
      </c>
      <c r="AJ32" s="72">
        <f t="shared" si="22"/>
        <v>77169.273919753425</v>
      </c>
      <c r="AK32" s="106">
        <f t="shared" si="3"/>
        <v>77171.552687822186</v>
      </c>
      <c r="AM32" s="81"/>
      <c r="AN32" s="18">
        <f t="shared" si="23"/>
        <v>404621.3038287292</v>
      </c>
      <c r="AO32" s="105">
        <f t="shared" si="4"/>
        <v>404623.58259679796</v>
      </c>
      <c r="AP32" s="18">
        <f t="shared" si="24"/>
        <v>62040.021339983687</v>
      </c>
      <c r="AQ32" s="105">
        <f t="shared" si="5"/>
        <v>62042.300108052441</v>
      </c>
      <c r="AS32" s="82"/>
      <c r="AT32" s="72">
        <f t="shared" si="25"/>
        <v>788508</v>
      </c>
      <c r="AU32" s="106">
        <f t="shared" si="26"/>
        <v>788510.27876806876</v>
      </c>
      <c r="AV32" s="17">
        <f t="shared" si="27"/>
        <v>3045</v>
      </c>
      <c r="AW32" s="107">
        <f t="shared" si="28"/>
        <v>3047.2787680687547</v>
      </c>
      <c r="AX32" s="110">
        <f t="shared" si="29"/>
        <v>318797.11729514971</v>
      </c>
      <c r="AZ32" s="93">
        <v>21</v>
      </c>
      <c r="BA32" s="18">
        <f t="shared" si="30"/>
        <v>351824.34307149966</v>
      </c>
      <c r="BB32" s="105">
        <f t="shared" si="6"/>
        <v>351826.62183956843</v>
      </c>
      <c r="BC32" s="72">
        <f t="shared" si="31"/>
        <v>351824.34307149966</v>
      </c>
      <c r="BD32" s="106">
        <f t="shared" si="7"/>
        <v>351826.62183956843</v>
      </c>
      <c r="BE32" s="18">
        <f t="shared" si="32"/>
        <v>77171.552687822186</v>
      </c>
      <c r="BF32" s="107">
        <f t="shared" si="33"/>
        <v>77173.831455890948</v>
      </c>
      <c r="BG32" s="72">
        <f t="shared" si="34"/>
        <v>77171.552687822186</v>
      </c>
      <c r="BH32" s="106">
        <f t="shared" si="8"/>
        <v>77173.831455890948</v>
      </c>
      <c r="BI32" s="18">
        <f t="shared" si="35"/>
        <v>351824.34307149966</v>
      </c>
      <c r="BJ32" s="105">
        <f t="shared" si="9"/>
        <v>351826.62183956843</v>
      </c>
      <c r="BK32" s="18">
        <f t="shared" si="36"/>
        <v>77171.552687822186</v>
      </c>
      <c r="BL32" s="105">
        <f t="shared" si="10"/>
        <v>77173.831455890948</v>
      </c>
      <c r="BM32" s="72">
        <f t="shared" si="37"/>
        <v>545224.31999999995</v>
      </c>
      <c r="BN32" s="106">
        <f t="shared" si="11"/>
        <v>545226.59876806871</v>
      </c>
      <c r="BO32" s="110">
        <f t="shared" si="38"/>
        <v>116226.14547260944</v>
      </c>
    </row>
    <row r="33" spans="1:67">
      <c r="A33" s="5">
        <v>22</v>
      </c>
      <c r="B33" s="5">
        <v>2032</v>
      </c>
      <c r="C33" s="22">
        <v>1.6</v>
      </c>
      <c r="D33" s="5">
        <v>170</v>
      </c>
      <c r="E33" s="5">
        <v>105</v>
      </c>
      <c r="F33" s="18">
        <v>90.815555555555704</v>
      </c>
      <c r="G33" s="18">
        <v>43.223399999999963</v>
      </c>
      <c r="H33" s="21">
        <v>7</v>
      </c>
      <c r="I33" s="18">
        <f t="shared" si="12"/>
        <v>30.509041904528711</v>
      </c>
      <c r="J33" s="18">
        <v>37.583399999999983</v>
      </c>
      <c r="K33" s="18">
        <f t="shared" si="13"/>
        <v>26.528073347183803</v>
      </c>
      <c r="L33" s="18">
        <v>596.64699610065009</v>
      </c>
      <c r="M33" s="18">
        <v>5</v>
      </c>
      <c r="N33" s="18">
        <f t="shared" si="15"/>
        <v>421.14059065797488</v>
      </c>
      <c r="O33" s="18">
        <v>742.14699610065009</v>
      </c>
      <c r="P33" s="18">
        <f t="shared" si="16"/>
        <v>523.84110929160681</v>
      </c>
      <c r="Q33" s="18">
        <v>59501.958950705724</v>
      </c>
      <c r="R33" s="18">
        <v>-1.57</v>
      </c>
      <c r="S33" s="18">
        <f t="shared" si="17"/>
        <v>41999.189305529588</v>
      </c>
      <c r="T33" s="18">
        <v>47604.458950705724</v>
      </c>
      <c r="U33" s="18">
        <f t="shared" si="18"/>
        <v>33601.392601449617</v>
      </c>
      <c r="V33" s="18">
        <v>545224.31999999995</v>
      </c>
      <c r="W33" s="18">
        <v>788508</v>
      </c>
      <c r="X33" s="18"/>
      <c r="Y33" s="18"/>
      <c r="Z33" s="18"/>
      <c r="AA33" s="18"/>
      <c r="AB33" s="18">
        <v>3045</v>
      </c>
      <c r="AC33" s="93">
        <v>22</v>
      </c>
      <c r="AD33" s="18">
        <f t="shared" si="19"/>
        <v>349328.44923223899</v>
      </c>
      <c r="AE33" s="105">
        <f t="shared" si="0"/>
        <v>349330.8191510305</v>
      </c>
      <c r="AF33" s="72">
        <f t="shared" si="20"/>
        <v>349328.44923223899</v>
      </c>
      <c r="AG33" s="106">
        <f t="shared" si="1"/>
        <v>349330.8191510305</v>
      </c>
      <c r="AH33" s="18">
        <f t="shared" si="21"/>
        <v>75956.960847282986</v>
      </c>
      <c r="AI33" s="107">
        <f t="shared" si="2"/>
        <v>75959.33076607449</v>
      </c>
      <c r="AJ33" s="72">
        <f t="shared" si="22"/>
        <v>75956.960847282986</v>
      </c>
      <c r="AK33" s="106">
        <f t="shared" si="3"/>
        <v>75959.33076607449</v>
      </c>
      <c r="AM33" s="81"/>
      <c r="AN33" s="18">
        <f t="shared" si="23"/>
        <v>401750.86055398814</v>
      </c>
      <c r="AO33" s="105">
        <f t="shared" si="4"/>
        <v>401753.23047277966</v>
      </c>
      <c r="AP33" s="18">
        <f t="shared" si="24"/>
        <v>61065.385645406357</v>
      </c>
      <c r="AQ33" s="105">
        <f t="shared" si="5"/>
        <v>61067.755564197862</v>
      </c>
      <c r="AS33" s="82"/>
      <c r="AT33" s="72">
        <f t="shared" si="25"/>
        <v>788508</v>
      </c>
      <c r="AU33" s="106">
        <f t="shared" si="26"/>
        <v>788510.36991879146</v>
      </c>
      <c r="AV33" s="17">
        <f t="shared" si="27"/>
        <v>3045</v>
      </c>
      <c r="AW33" s="107">
        <f t="shared" si="28"/>
        <v>3047.3699187915049</v>
      </c>
      <c r="AX33" s="110">
        <f t="shared" si="29"/>
        <v>322642.01396302239</v>
      </c>
      <c r="AZ33" s="93">
        <v>22</v>
      </c>
      <c r="BA33" s="18">
        <f t="shared" si="30"/>
        <v>349328.44923223899</v>
      </c>
      <c r="BB33" s="105">
        <f t="shared" si="6"/>
        <v>349330.8191510305</v>
      </c>
      <c r="BC33" s="72">
        <f t="shared" si="31"/>
        <v>349328.44923223899</v>
      </c>
      <c r="BD33" s="106">
        <f t="shared" si="7"/>
        <v>349330.8191510305</v>
      </c>
      <c r="BE33" s="18">
        <f t="shared" si="32"/>
        <v>75959.33076607449</v>
      </c>
      <c r="BF33" s="107">
        <f t="shared" si="33"/>
        <v>75961.700684865995</v>
      </c>
      <c r="BG33" s="72">
        <f t="shared" si="34"/>
        <v>75959.33076607449</v>
      </c>
      <c r="BH33" s="106">
        <f t="shared" si="8"/>
        <v>75961.700684865995</v>
      </c>
      <c r="BI33" s="18">
        <f t="shared" si="35"/>
        <v>349328.44923223899</v>
      </c>
      <c r="BJ33" s="105">
        <f t="shared" si="9"/>
        <v>349330.8191510305</v>
      </c>
      <c r="BK33" s="18">
        <f t="shared" si="36"/>
        <v>75959.33076607449</v>
      </c>
      <c r="BL33" s="105">
        <f t="shared" si="10"/>
        <v>75961.700684865995</v>
      </c>
      <c r="BM33" s="72">
        <f t="shared" si="37"/>
        <v>545224.31999999995</v>
      </c>
      <c r="BN33" s="106">
        <f t="shared" si="11"/>
        <v>545226.68991879141</v>
      </c>
      <c r="BO33" s="110">
        <f t="shared" si="38"/>
        <v>119934.17008289509</v>
      </c>
    </row>
    <row r="34" spans="1:67">
      <c r="A34" s="5">
        <v>23</v>
      </c>
      <c r="B34" s="5">
        <v>2033</v>
      </c>
      <c r="C34" s="22">
        <v>1.6</v>
      </c>
      <c r="D34" s="5">
        <v>170</v>
      </c>
      <c r="E34" s="5">
        <v>105</v>
      </c>
      <c r="F34" s="18">
        <v>90.815555555555704</v>
      </c>
      <c r="G34" s="18">
        <v>43.223399999999963</v>
      </c>
      <c r="H34" s="21">
        <v>7</v>
      </c>
      <c r="I34" s="18">
        <f t="shared" si="12"/>
        <v>30.029751269140974</v>
      </c>
      <c r="J34" s="18">
        <v>37.583399999999983</v>
      </c>
      <c r="K34" s="18">
        <f t="shared" si="13"/>
        <v>26.111322891041262</v>
      </c>
      <c r="L34" s="18">
        <v>596.64699610065009</v>
      </c>
      <c r="M34" s="18">
        <v>5</v>
      </c>
      <c r="N34" s="18">
        <f t="shared" si="15"/>
        <v>414.52456050154882</v>
      </c>
      <c r="O34" s="18">
        <v>742.14699610065009</v>
      </c>
      <c r="P34" s="18">
        <f t="shared" si="16"/>
        <v>515.6116755748659</v>
      </c>
      <c r="Q34" s="18">
        <v>59501.958950705724</v>
      </c>
      <c r="R34" s="18">
        <v>-1.57</v>
      </c>
      <c r="S34" s="18">
        <f t="shared" si="17"/>
        <v>41339.39086967543</v>
      </c>
      <c r="T34" s="18">
        <v>47604.458950705724</v>
      </c>
      <c r="U34" s="18">
        <f t="shared" si="18"/>
        <v>33073.521786618454</v>
      </c>
      <c r="V34" s="18">
        <v>545224.31999999995</v>
      </c>
      <c r="W34" s="18">
        <v>788508</v>
      </c>
      <c r="X34" s="18"/>
      <c r="Y34" s="18"/>
      <c r="Z34" s="18"/>
      <c r="AA34" s="18"/>
      <c r="AB34" s="18">
        <v>3045</v>
      </c>
      <c r="AC34" s="93">
        <v>23</v>
      </c>
      <c r="AD34" s="18">
        <f t="shared" si="19"/>
        <v>343840.57272285956</v>
      </c>
      <c r="AE34" s="105">
        <f t="shared" si="0"/>
        <v>343843.03743840271</v>
      </c>
      <c r="AF34" s="72">
        <f t="shared" si="20"/>
        <v>343840.57272285956</v>
      </c>
      <c r="AG34" s="106">
        <f t="shared" si="1"/>
        <v>343843.03743840271</v>
      </c>
      <c r="AH34" s="18">
        <f t="shared" si="21"/>
        <v>74763.692958355561</v>
      </c>
      <c r="AI34" s="107">
        <f t="shared" si="2"/>
        <v>74766.157673898721</v>
      </c>
      <c r="AJ34" s="72">
        <f t="shared" si="22"/>
        <v>74763.692958355561</v>
      </c>
      <c r="AK34" s="106">
        <f t="shared" si="3"/>
        <v>74766.157673898721</v>
      </c>
      <c r="AM34" s="81"/>
      <c r="AN34" s="18">
        <f t="shared" si="23"/>
        <v>395439.43898181774</v>
      </c>
      <c r="AO34" s="105">
        <f t="shared" si="4"/>
        <v>395441.90369736089</v>
      </c>
      <c r="AP34" s="18">
        <f t="shared" si="24"/>
        <v>60106.061272724575</v>
      </c>
      <c r="AQ34" s="105">
        <f t="shared" si="5"/>
        <v>60108.525988267742</v>
      </c>
      <c r="AS34" s="82"/>
      <c r="AT34" s="72">
        <f t="shared" si="25"/>
        <v>788508</v>
      </c>
      <c r="AU34" s="106">
        <f t="shared" si="26"/>
        <v>788510.4647155432</v>
      </c>
      <c r="AV34" s="17">
        <f t="shared" si="27"/>
        <v>3045</v>
      </c>
      <c r="AW34" s="107">
        <f t="shared" si="28"/>
        <v>3047.4647155431653</v>
      </c>
      <c r="AX34" s="110">
        <f t="shared" si="29"/>
        <v>329912.57031437149</v>
      </c>
      <c r="AZ34" s="93">
        <v>23</v>
      </c>
      <c r="BA34" s="18">
        <f t="shared" si="30"/>
        <v>343840.57272285956</v>
      </c>
      <c r="BB34" s="105">
        <f t="shared" si="6"/>
        <v>343843.03743840271</v>
      </c>
      <c r="BC34" s="72">
        <f t="shared" si="31"/>
        <v>343840.57272285956</v>
      </c>
      <c r="BD34" s="106">
        <f t="shared" si="7"/>
        <v>343843.03743840271</v>
      </c>
      <c r="BE34" s="18">
        <f t="shared" si="32"/>
        <v>74766.157673898721</v>
      </c>
      <c r="BF34" s="107">
        <f t="shared" si="33"/>
        <v>74768.62238944188</v>
      </c>
      <c r="BG34" s="72">
        <f t="shared" si="34"/>
        <v>74766.157673898721</v>
      </c>
      <c r="BH34" s="106">
        <f t="shared" si="8"/>
        <v>74768.62238944188</v>
      </c>
      <c r="BI34" s="18">
        <f t="shared" si="35"/>
        <v>343840.57272285956</v>
      </c>
      <c r="BJ34" s="105">
        <f t="shared" si="9"/>
        <v>343843.03743840271</v>
      </c>
      <c r="BK34" s="18">
        <f t="shared" si="36"/>
        <v>74766.157673898721</v>
      </c>
      <c r="BL34" s="105">
        <f t="shared" si="10"/>
        <v>74768.62238944188</v>
      </c>
      <c r="BM34" s="72">
        <f t="shared" si="37"/>
        <v>545224.31999999995</v>
      </c>
      <c r="BN34" s="106">
        <f t="shared" si="11"/>
        <v>545226.78471554315</v>
      </c>
      <c r="BO34" s="110">
        <f t="shared" si="38"/>
        <v>126615.12488769856</v>
      </c>
    </row>
    <row r="35" spans="1:67">
      <c r="A35" s="5">
        <v>24</v>
      </c>
      <c r="B35" s="5">
        <v>2034</v>
      </c>
      <c r="C35" s="22">
        <v>1.6</v>
      </c>
      <c r="D35" s="5">
        <v>170</v>
      </c>
      <c r="E35" s="5">
        <v>105</v>
      </c>
      <c r="F35" s="18">
        <f t="shared" si="39"/>
        <v>90.027530864197686</v>
      </c>
      <c r="G35" s="18">
        <f t="shared" si="42"/>
        <v>44.296499999999959</v>
      </c>
      <c r="H35" s="21">
        <v>7</v>
      </c>
      <c r="I35" s="18">
        <f t="shared" si="12"/>
        <v>29.557990188889367</v>
      </c>
      <c r="J35" s="18">
        <f t="shared" si="43"/>
        <v>38.65649999999998</v>
      </c>
      <c r="K35" s="18">
        <f t="shared" si="13"/>
        <v>25.701119496964715</v>
      </c>
      <c r="L35" s="18">
        <f t="shared" si="44"/>
        <v>597.69321010783938</v>
      </c>
      <c r="M35" s="18">
        <v>5</v>
      </c>
      <c r="N35" s="18">
        <f t="shared" si="15"/>
        <v>408.01246678820559</v>
      </c>
      <c r="O35" s="18">
        <f t="shared" si="45"/>
        <v>743.19321010783938</v>
      </c>
      <c r="P35" s="18">
        <f t="shared" si="16"/>
        <v>507.51152453200649</v>
      </c>
      <c r="Q35" s="18">
        <f t="shared" si="46"/>
        <v>59502.99173289899</v>
      </c>
      <c r="R35" s="18">
        <v>-1.57</v>
      </c>
      <c r="S35" s="18">
        <f t="shared" si="17"/>
        <v>40689.957728560388</v>
      </c>
      <c r="T35" s="18">
        <f t="shared" si="47"/>
        <v>47605.49173289899</v>
      </c>
      <c r="U35" s="18">
        <f t="shared" si="18"/>
        <v>32553.943711331034</v>
      </c>
      <c r="V35" s="18">
        <v>545224.31999999995</v>
      </c>
      <c r="W35" s="18">
        <v>788508</v>
      </c>
      <c r="X35" s="18"/>
      <c r="Y35" s="18"/>
      <c r="Z35" s="18"/>
      <c r="AA35" s="18"/>
      <c r="AB35" s="18">
        <v>3045</v>
      </c>
      <c r="AC35" s="93">
        <v>24</v>
      </c>
      <c r="AD35" s="18">
        <f t="shared" si="19"/>
        <v>335502.2076698264</v>
      </c>
      <c r="AE35" s="105">
        <f t="shared" si="0"/>
        <v>335504.77097399131</v>
      </c>
      <c r="AF35" s="72">
        <f t="shared" si="20"/>
        <v>335502.2076698264</v>
      </c>
      <c r="AG35" s="106">
        <f t="shared" si="1"/>
        <v>335504.77097399131</v>
      </c>
      <c r="AH35" s="18">
        <f t="shared" si="21"/>
        <v>73589.171057140935</v>
      </c>
      <c r="AI35" s="107">
        <f t="shared" si="2"/>
        <v>73591.734361305833</v>
      </c>
      <c r="AJ35" s="72">
        <f t="shared" si="22"/>
        <v>73589.171057140935</v>
      </c>
      <c r="AK35" s="106">
        <f t="shared" si="3"/>
        <v>73591.734361305833</v>
      </c>
      <c r="AM35" s="81"/>
      <c r="AN35" s="18">
        <f t="shared" si="23"/>
        <v>385849.76673201402</v>
      </c>
      <c r="AO35" s="105">
        <f t="shared" si="4"/>
        <v>385852.33003617893</v>
      </c>
      <c r="AP35" s="18">
        <f t="shared" si="24"/>
        <v>59161.807684289808</v>
      </c>
      <c r="AQ35" s="105">
        <f t="shared" si="5"/>
        <v>59164.370988454699</v>
      </c>
      <c r="AS35" s="82"/>
      <c r="AT35" s="72">
        <f t="shared" si="25"/>
        <v>788508</v>
      </c>
      <c r="AU35" s="106">
        <f t="shared" si="26"/>
        <v>788510.56330416491</v>
      </c>
      <c r="AV35" s="17">
        <f t="shared" si="27"/>
        <v>3045</v>
      </c>
      <c r="AW35" s="107">
        <f t="shared" si="28"/>
        <v>3047.5633041648916</v>
      </c>
      <c r="AX35" s="110">
        <f t="shared" si="29"/>
        <v>340446.2989753664</v>
      </c>
      <c r="AZ35" s="93">
        <v>24</v>
      </c>
      <c r="BA35" s="18">
        <f t="shared" si="30"/>
        <v>335502.2076698264</v>
      </c>
      <c r="BB35" s="105">
        <f t="shared" si="6"/>
        <v>335504.77097399131</v>
      </c>
      <c r="BC35" s="72">
        <f t="shared" si="31"/>
        <v>335502.2076698264</v>
      </c>
      <c r="BD35" s="106">
        <f t="shared" si="7"/>
        <v>335504.77097399131</v>
      </c>
      <c r="BE35" s="18">
        <f t="shared" si="32"/>
        <v>73591.734361305833</v>
      </c>
      <c r="BF35" s="107">
        <f t="shared" si="33"/>
        <v>73594.297665470731</v>
      </c>
      <c r="BG35" s="72">
        <f t="shared" si="34"/>
        <v>73591.734361305833</v>
      </c>
      <c r="BH35" s="106">
        <f t="shared" si="8"/>
        <v>73594.297665470731</v>
      </c>
      <c r="BI35" s="18">
        <f t="shared" si="35"/>
        <v>335502.2076698264</v>
      </c>
      <c r="BJ35" s="105">
        <f t="shared" si="9"/>
        <v>335504.77097399131</v>
      </c>
      <c r="BK35" s="18">
        <f t="shared" si="36"/>
        <v>73591.734361305833</v>
      </c>
      <c r="BL35" s="105">
        <f t="shared" si="10"/>
        <v>73594.297665470731</v>
      </c>
      <c r="BM35" s="72">
        <f t="shared" si="37"/>
        <v>545224.31999999995</v>
      </c>
      <c r="BN35" s="106">
        <f t="shared" si="11"/>
        <v>545226.88330416486</v>
      </c>
      <c r="BO35" s="110">
        <f t="shared" si="38"/>
        <v>136127.81466470275</v>
      </c>
    </row>
    <row r="36" spans="1:67">
      <c r="A36" s="5">
        <v>25</v>
      </c>
      <c r="B36" s="5">
        <v>2035</v>
      </c>
      <c r="C36" s="22">
        <v>1.6</v>
      </c>
      <c r="D36" s="5">
        <v>170</v>
      </c>
      <c r="E36" s="5">
        <v>105</v>
      </c>
      <c r="F36" s="18">
        <v>90.815555555555704</v>
      </c>
      <c r="G36" s="18">
        <v>43.223399999999998</v>
      </c>
      <c r="H36" s="21">
        <v>7</v>
      </c>
      <c r="I36" s="18">
        <f t="shared" si="12"/>
        <v>29.093640376045382</v>
      </c>
      <c r="J36" s="18">
        <v>37.583399999999997</v>
      </c>
      <c r="K36" s="18">
        <f t="shared" si="13"/>
        <v>25.297360311985269</v>
      </c>
      <c r="L36" s="18">
        <v>596.64699610064997</v>
      </c>
      <c r="M36" s="18">
        <v>5</v>
      </c>
      <c r="N36" s="18">
        <f t="shared" si="15"/>
        <v>401.60267669827135</v>
      </c>
      <c r="O36" s="18">
        <v>742.14699610064997</v>
      </c>
      <c r="P36" s="18">
        <f t="shared" si="16"/>
        <v>499.5386251593967</v>
      </c>
      <c r="Q36" s="18">
        <v>59501.958950705703</v>
      </c>
      <c r="R36" s="18">
        <v>-1.57</v>
      </c>
      <c r="S36" s="18">
        <f t="shared" si="17"/>
        <v>40050.727045582869</v>
      </c>
      <c r="T36" s="18">
        <v>47604.458950705703</v>
      </c>
      <c r="U36" s="18">
        <f t="shared" si="18"/>
        <v>32042.528098392224</v>
      </c>
      <c r="V36" s="18">
        <v>545224.31999999995</v>
      </c>
      <c r="W36" s="18">
        <v>788508</v>
      </c>
      <c r="X36" s="18"/>
      <c r="Y36" s="18"/>
      <c r="Z36" s="18"/>
      <c r="AA36" s="18"/>
      <c r="AB36" s="18">
        <v>3045</v>
      </c>
      <c r="AC36" s="93">
        <v>25</v>
      </c>
      <c r="AD36" s="18">
        <f t="shared" si="19"/>
        <v>333122.10546919116</v>
      </c>
      <c r="AE36" s="105">
        <f t="shared" si="0"/>
        <v>333124.77130552265</v>
      </c>
      <c r="AF36" s="72">
        <f t="shared" si="20"/>
        <v>333122.10546919116</v>
      </c>
      <c r="AG36" s="106">
        <f t="shared" si="1"/>
        <v>333124.77130552265</v>
      </c>
      <c r="AH36" s="18">
        <f t="shared" si="21"/>
        <v>72433.100648112522</v>
      </c>
      <c r="AI36" s="107">
        <f t="shared" si="2"/>
        <v>72435.766484444015</v>
      </c>
      <c r="AJ36" s="72">
        <f t="shared" si="22"/>
        <v>72433.100648112522</v>
      </c>
      <c r="AK36" s="106">
        <f t="shared" si="3"/>
        <v>72435.766484444015</v>
      </c>
      <c r="AM36" s="81"/>
      <c r="AN36" s="18">
        <f t="shared" si="23"/>
        <v>383112.49151319562</v>
      </c>
      <c r="AO36" s="105">
        <f t="shared" si="4"/>
        <v>383115.15734952712</v>
      </c>
      <c r="AP36" s="18">
        <f t="shared" si="24"/>
        <v>58232.388121249343</v>
      </c>
      <c r="AQ36" s="105">
        <f t="shared" ref="AQ36:AQ81" si="48">AP36+((1+$AI$3)^AC36)</f>
        <v>58234.481899178994</v>
      </c>
      <c r="AS36" s="82"/>
      <c r="AT36" s="72">
        <f t="shared" si="25"/>
        <v>788508</v>
      </c>
      <c r="AU36" s="106">
        <f t="shared" si="26"/>
        <v>788510.66583633143</v>
      </c>
      <c r="AV36" s="17">
        <f t="shared" si="27"/>
        <v>3045</v>
      </c>
      <c r="AW36" s="107">
        <f>AV36+((1+$AI$3)^AC36)</f>
        <v>3047.0937779296542</v>
      </c>
      <c r="AX36" s="110">
        <f t="shared" si="29"/>
        <v>344113.9328096956</v>
      </c>
      <c r="AZ36" s="93">
        <v>25</v>
      </c>
      <c r="BA36" s="18">
        <f t="shared" si="30"/>
        <v>333122.10546919116</v>
      </c>
      <c r="BB36" s="105">
        <f t="shared" si="6"/>
        <v>333124.77130552265</v>
      </c>
      <c r="BC36" s="72">
        <f t="shared" si="31"/>
        <v>333122.10546919116</v>
      </c>
      <c r="BD36" s="106">
        <f t="shared" si="7"/>
        <v>333124.77130552265</v>
      </c>
      <c r="BE36" s="18">
        <f t="shared" si="32"/>
        <v>72435.766484444015</v>
      </c>
      <c r="BF36" s="107">
        <f t="shared" si="33"/>
        <v>72438.432320775508</v>
      </c>
      <c r="BG36" s="72">
        <f t="shared" si="34"/>
        <v>72435.766484444015</v>
      </c>
      <c r="BH36" s="106">
        <f t="shared" si="8"/>
        <v>72438.432320775508</v>
      </c>
      <c r="BI36" s="18">
        <f t="shared" si="35"/>
        <v>333122.10546919116</v>
      </c>
      <c r="BJ36" s="105">
        <f t="shared" si="9"/>
        <v>333124.77130552265</v>
      </c>
      <c r="BK36" s="18">
        <f t="shared" si="36"/>
        <v>72435.766484444015</v>
      </c>
      <c r="BL36" s="105">
        <f t="shared" ref="BL36:BL81" si="49">BK36+((1+$AI$3)^AZ36)</f>
        <v>72437.860262373666</v>
      </c>
      <c r="BM36" s="72">
        <f t="shared" si="37"/>
        <v>545224.31999999995</v>
      </c>
      <c r="BN36" s="106">
        <f t="shared" si="11"/>
        <v>545226.98583633138</v>
      </c>
      <c r="BO36" s="110">
        <f t="shared" si="38"/>
        <v>139664.35426843516</v>
      </c>
    </row>
    <row r="37" spans="1:67">
      <c r="A37" s="5">
        <v>26</v>
      </c>
      <c r="B37" s="5">
        <v>2036</v>
      </c>
      <c r="C37" s="22">
        <v>1.6</v>
      </c>
      <c r="D37" s="5">
        <v>170</v>
      </c>
      <c r="E37" s="5">
        <v>105</v>
      </c>
      <c r="F37" s="18">
        <v>90.815555555555704</v>
      </c>
      <c r="G37" s="18">
        <v>43.223399999999998</v>
      </c>
      <c r="H37" s="21">
        <v>7</v>
      </c>
      <c r="I37" s="18">
        <f t="shared" si="12"/>
        <v>28.636585401155887</v>
      </c>
      <c r="J37" s="18">
        <v>37.583399999999997</v>
      </c>
      <c r="K37" s="18">
        <f t="shared" si="13"/>
        <v>24.899944098932572</v>
      </c>
      <c r="L37" s="18">
        <v>596.64699610064997</v>
      </c>
      <c r="M37" s="18">
        <v>5</v>
      </c>
      <c r="N37" s="18">
        <f t="shared" si="15"/>
        <v>395.29358306332654</v>
      </c>
      <c r="O37" s="18">
        <v>742.14699610064997</v>
      </c>
      <c r="P37" s="18">
        <f t="shared" si="16"/>
        <v>491.69097836004499</v>
      </c>
      <c r="Q37" s="18">
        <v>59501.958950705703</v>
      </c>
      <c r="R37" s="18">
        <v>-1.57</v>
      </c>
      <c r="S37" s="18">
        <f t="shared" si="17"/>
        <v>39421.538542270064</v>
      </c>
      <c r="T37" s="18">
        <v>47604.458950705703</v>
      </c>
      <c r="U37" s="18">
        <f t="shared" si="18"/>
        <v>31539.146717234271</v>
      </c>
      <c r="V37" s="18">
        <v>545224.31999999995</v>
      </c>
      <c r="W37" s="18">
        <v>788508</v>
      </c>
      <c r="X37" s="18"/>
      <c r="Y37" s="18"/>
      <c r="Z37" s="18"/>
      <c r="AA37" s="18"/>
      <c r="AB37" s="18">
        <v>3045</v>
      </c>
      <c r="AC37" s="93">
        <v>26</v>
      </c>
      <c r="AD37" s="18">
        <f t="shared" si="19"/>
        <v>327888.82721379219</v>
      </c>
      <c r="AE37" s="105">
        <f t="shared" si="0"/>
        <v>327891.59968357696</v>
      </c>
      <c r="AF37" s="72">
        <f t="shared" si="20"/>
        <v>327888.82721379219</v>
      </c>
      <c r="AG37" s="106">
        <f t="shared" si="1"/>
        <v>327891.59968357696</v>
      </c>
      <c r="AH37" s="18">
        <f t="shared" si="21"/>
        <v>71295.191862206528</v>
      </c>
      <c r="AI37" s="107">
        <f t="shared" si="2"/>
        <v>71297.964331991272</v>
      </c>
      <c r="AJ37" s="72">
        <f t="shared" si="22"/>
        <v>71295.191862206528</v>
      </c>
      <c r="AK37" s="106">
        <f t="shared" si="3"/>
        <v>71297.964331991272</v>
      </c>
      <c r="AM37" s="81"/>
      <c r="AN37" s="18">
        <f t="shared" si="23"/>
        <v>377093.8748009128</v>
      </c>
      <c r="AO37" s="105">
        <f t="shared" si="4"/>
        <v>377096.64727069758</v>
      </c>
      <c r="AP37" s="18">
        <f t="shared" si="24"/>
        <v>57317.569544182348</v>
      </c>
      <c r="AQ37" s="105">
        <f t="shared" si="48"/>
        <v>57319.726135449891</v>
      </c>
      <c r="AS37" s="82"/>
      <c r="AT37" s="72">
        <f t="shared" si="25"/>
        <v>788508</v>
      </c>
      <c r="AU37" s="106">
        <f t="shared" si="26"/>
        <v>788510.77246978472</v>
      </c>
      <c r="AV37" s="17">
        <f t="shared" si="27"/>
        <v>3045</v>
      </c>
      <c r="AW37" s="107">
        <f t="shared" ref="AW37:AW81" si="50">AV37+((1+$AI$3)^AC37)</f>
        <v>3047.1565912675437</v>
      </c>
      <c r="AX37" s="110">
        <f t="shared" si="29"/>
        <v>351047.24247236946</v>
      </c>
      <c r="AZ37" s="93">
        <v>26</v>
      </c>
      <c r="BA37" s="18">
        <f t="shared" si="30"/>
        <v>327888.82721379219</v>
      </c>
      <c r="BB37" s="105">
        <f t="shared" si="6"/>
        <v>327891.59968357696</v>
      </c>
      <c r="BC37" s="72">
        <f t="shared" si="31"/>
        <v>327888.82721379219</v>
      </c>
      <c r="BD37" s="106">
        <f t="shared" si="7"/>
        <v>327891.59968357696</v>
      </c>
      <c r="BE37" s="18">
        <f t="shared" si="32"/>
        <v>71297.964331991272</v>
      </c>
      <c r="BF37" s="107">
        <f t="shared" si="33"/>
        <v>71300.736801776016</v>
      </c>
      <c r="BG37" s="72">
        <f t="shared" si="34"/>
        <v>71297.964331991272</v>
      </c>
      <c r="BH37" s="106">
        <f t="shared" si="8"/>
        <v>71300.736801776016</v>
      </c>
      <c r="BI37" s="18">
        <f t="shared" si="35"/>
        <v>327888.82721379219</v>
      </c>
      <c r="BJ37" s="105">
        <f t="shared" si="9"/>
        <v>327891.59968357696</v>
      </c>
      <c r="BK37" s="18">
        <f t="shared" si="36"/>
        <v>71297.964331991272</v>
      </c>
      <c r="BL37" s="105">
        <f t="shared" si="49"/>
        <v>71300.120923258815</v>
      </c>
      <c r="BM37" s="72">
        <f t="shared" si="37"/>
        <v>545224.31999999995</v>
      </c>
      <c r="BN37" s="106">
        <f t="shared" si="11"/>
        <v>545227.09246978466</v>
      </c>
      <c r="BO37" s="110">
        <f t="shared" si="38"/>
        <v>146035.37186294887</v>
      </c>
    </row>
    <row r="38" spans="1:67">
      <c r="A38" s="5">
        <v>27</v>
      </c>
      <c r="B38" s="5">
        <v>2037</v>
      </c>
      <c r="C38" s="22">
        <v>1.6</v>
      </c>
      <c r="D38" s="5">
        <v>170</v>
      </c>
      <c r="E38" s="5">
        <v>105</v>
      </c>
      <c r="F38" s="18">
        <f t="shared" si="39"/>
        <v>90.027530864197686</v>
      </c>
      <c r="G38" s="18">
        <v>43.223399999999998</v>
      </c>
      <c r="H38" s="21">
        <v>7</v>
      </c>
      <c r="I38" s="18">
        <f t="shared" si="12"/>
        <v>28.186710663849968</v>
      </c>
      <c r="J38" s="18">
        <v>37.583399999999997</v>
      </c>
      <c r="K38" s="18">
        <f t="shared" si="13"/>
        <v>24.508771211050931</v>
      </c>
      <c r="L38" s="18">
        <v>596.64699610064997</v>
      </c>
      <c r="M38" s="18">
        <v>5</v>
      </c>
      <c r="N38" s="18">
        <f t="shared" si="15"/>
        <v>389.08360396322922</v>
      </c>
      <c r="O38" s="18">
        <v>742.14699610064997</v>
      </c>
      <c r="P38" s="18">
        <f t="shared" si="16"/>
        <v>483.96661644235326</v>
      </c>
      <c r="Q38" s="18">
        <v>59501.958950705703</v>
      </c>
      <c r="R38" s="18">
        <v>-1.57</v>
      </c>
      <c r="S38" s="18">
        <f t="shared" si="17"/>
        <v>38802.234458090279</v>
      </c>
      <c r="T38" s="18">
        <v>47604.458950705703</v>
      </c>
      <c r="U38" s="18">
        <f t="shared" si="18"/>
        <v>31043.673351764657</v>
      </c>
      <c r="V38" s="18">
        <v>545224.31999999995</v>
      </c>
      <c r="W38" s="18">
        <v>788508</v>
      </c>
      <c r="X38" s="18"/>
      <c r="Y38" s="18"/>
      <c r="Z38" s="18"/>
      <c r="AA38" s="18"/>
      <c r="AB38" s="18">
        <v>3045</v>
      </c>
      <c r="AC38" s="93">
        <v>27</v>
      </c>
      <c r="AD38" s="18">
        <f t="shared" si="19"/>
        <v>319937.30271373485</v>
      </c>
      <c r="AE38" s="105">
        <f t="shared" si="0"/>
        <v>319940.18608231097</v>
      </c>
      <c r="AF38" s="72">
        <f t="shared" si="20"/>
        <v>319937.30271373485</v>
      </c>
      <c r="AG38" s="106">
        <f t="shared" si="1"/>
        <v>319940.18608231097</v>
      </c>
      <c r="AH38" s="18">
        <f t="shared" si="21"/>
        <v>70175.159384141225</v>
      </c>
      <c r="AI38" s="107">
        <f t="shared" si="2"/>
        <v>70178.04275271736</v>
      </c>
      <c r="AJ38" s="72">
        <f t="shared" si="22"/>
        <v>70175.159384141225</v>
      </c>
      <c r="AK38" s="106">
        <f t="shared" si="3"/>
        <v>70178.04275271736</v>
      </c>
      <c r="AM38" s="81"/>
      <c r="AN38" s="18">
        <f t="shared" si="23"/>
        <v>367949.09481624467</v>
      </c>
      <c r="AO38" s="105">
        <f t="shared" si="4"/>
        <v>367951.97818482079</v>
      </c>
      <c r="AP38" s="18">
        <f t="shared" si="24"/>
        <v>56417.122574668239</v>
      </c>
      <c r="AQ38" s="105">
        <f t="shared" si="48"/>
        <v>56419.343863673806</v>
      </c>
      <c r="AS38" s="82"/>
      <c r="AT38" s="72">
        <f t="shared" si="25"/>
        <v>788508</v>
      </c>
      <c r="AU38" s="106">
        <f t="shared" si="26"/>
        <v>788510.88336857618</v>
      </c>
      <c r="AV38" s="17">
        <f t="shared" si="27"/>
        <v>3045</v>
      </c>
      <c r="AW38" s="107">
        <f t="shared" si="50"/>
        <v>3047.2212890055703</v>
      </c>
      <c r="AX38" s="110">
        <f t="shared" si="29"/>
        <v>361092.34003107587</v>
      </c>
      <c r="AZ38" s="93">
        <v>27</v>
      </c>
      <c r="BA38" s="18">
        <f t="shared" si="30"/>
        <v>319937.30271373485</v>
      </c>
      <c r="BB38" s="105">
        <f t="shared" si="6"/>
        <v>319940.18608231097</v>
      </c>
      <c r="BC38" s="72">
        <f t="shared" si="31"/>
        <v>319937.30271373485</v>
      </c>
      <c r="BD38" s="106">
        <f t="shared" si="7"/>
        <v>319940.18608231097</v>
      </c>
      <c r="BE38" s="18">
        <f t="shared" si="32"/>
        <v>70178.04275271736</v>
      </c>
      <c r="BF38" s="107">
        <f t="shared" si="33"/>
        <v>70180.926121293494</v>
      </c>
      <c r="BG38" s="72">
        <f t="shared" si="34"/>
        <v>70178.04275271736</v>
      </c>
      <c r="BH38" s="106">
        <f t="shared" si="8"/>
        <v>70180.926121293494</v>
      </c>
      <c r="BI38" s="18">
        <f t="shared" si="35"/>
        <v>319937.30271373485</v>
      </c>
      <c r="BJ38" s="105">
        <f t="shared" si="9"/>
        <v>319940.18608231097</v>
      </c>
      <c r="BK38" s="18">
        <f t="shared" si="36"/>
        <v>70178.04275271736</v>
      </c>
      <c r="BL38" s="105">
        <f t="shared" si="49"/>
        <v>70180.264041722927</v>
      </c>
      <c r="BM38" s="72">
        <f t="shared" si="37"/>
        <v>545224.31999999995</v>
      </c>
      <c r="BN38" s="106">
        <f t="shared" si="11"/>
        <v>545227.20336857613</v>
      </c>
      <c r="BO38" s="110">
        <f t="shared" si="38"/>
        <v>155106.75324454205</v>
      </c>
    </row>
    <row r="39" spans="1:67">
      <c r="A39" s="5">
        <v>28</v>
      </c>
      <c r="B39" s="5">
        <v>2038</v>
      </c>
      <c r="C39" s="22">
        <v>1.6</v>
      </c>
      <c r="D39" s="5">
        <v>170</v>
      </c>
      <c r="E39" s="5">
        <v>105</v>
      </c>
      <c r="F39" s="18">
        <v>90.815555555555704</v>
      </c>
      <c r="G39" s="18">
        <f t="shared" si="42"/>
        <v>44.296499999999995</v>
      </c>
      <c r="H39" s="21">
        <v>7</v>
      </c>
      <c r="I39" s="18">
        <f t="shared" si="12"/>
        <v>27.743903364104465</v>
      </c>
      <c r="J39" s="18">
        <f t="shared" si="43"/>
        <v>38.656499999999994</v>
      </c>
      <c r="K39" s="18">
        <f t="shared" si="13"/>
        <v>24.123743567014248</v>
      </c>
      <c r="L39" s="18">
        <f t="shared" si="44"/>
        <v>597.69321010783926</v>
      </c>
      <c r="M39" s="18">
        <v>5</v>
      </c>
      <c r="N39" s="18">
        <f t="shared" si="15"/>
        <v>382.97118232947076</v>
      </c>
      <c r="O39" s="18">
        <f t="shared" si="45"/>
        <v>743.19321010783926</v>
      </c>
      <c r="P39" s="18">
        <f t="shared" si="16"/>
        <v>476.36360262674492</v>
      </c>
      <c r="Q39" s="18">
        <f t="shared" si="46"/>
        <v>59502.991732898969</v>
      </c>
      <c r="R39" s="18">
        <v>-1.57</v>
      </c>
      <c r="S39" s="18">
        <f t="shared" si="17"/>
        <v>38192.659510896636</v>
      </c>
      <c r="T39" s="18">
        <f t="shared" si="47"/>
        <v>47605.491732898969</v>
      </c>
      <c r="U39" s="18">
        <f t="shared" si="18"/>
        <v>30555.983768719187</v>
      </c>
      <c r="V39" s="18">
        <v>545224.31999999995</v>
      </c>
      <c r="W39" s="18">
        <v>788508</v>
      </c>
      <c r="X39" s="18"/>
      <c r="Y39" s="18"/>
      <c r="Z39" s="18"/>
      <c r="AA39" s="18"/>
      <c r="AB39" s="18">
        <v>3045</v>
      </c>
      <c r="AC39" s="93">
        <v>28</v>
      </c>
      <c r="AD39" s="18">
        <f t="shared" si="19"/>
        <v>317667.62024713348</v>
      </c>
      <c r="AE39" s="105">
        <f t="shared" si="0"/>
        <v>317670.61895045266</v>
      </c>
      <c r="AF39" s="72">
        <f t="shared" si="20"/>
        <v>317667.62024713348</v>
      </c>
      <c r="AG39" s="106">
        <f t="shared" si="1"/>
        <v>317670.61895045266</v>
      </c>
      <c r="AH39" s="18">
        <f t="shared" si="21"/>
        <v>69072.722380878011</v>
      </c>
      <c r="AI39" s="107">
        <f t="shared" si="2"/>
        <v>69075.721084197197</v>
      </c>
      <c r="AJ39" s="72">
        <f t="shared" si="22"/>
        <v>69072.722380878011</v>
      </c>
      <c r="AK39" s="106">
        <f t="shared" si="3"/>
        <v>69075.721084197197</v>
      </c>
      <c r="AM39" s="81"/>
      <c r="AN39" s="18">
        <f t="shared" si="23"/>
        <v>365338.80960716569</v>
      </c>
      <c r="AO39" s="105">
        <f t="shared" si="4"/>
        <v>365341.80831048486</v>
      </c>
      <c r="AP39" s="18">
        <f t="shared" si="24"/>
        <v>55530.821437773258</v>
      </c>
      <c r="AQ39" s="105">
        <f t="shared" si="48"/>
        <v>55533.109365448996</v>
      </c>
      <c r="AS39" s="82"/>
      <c r="AT39" s="72">
        <f t="shared" si="25"/>
        <v>788508</v>
      </c>
      <c r="AU39" s="106">
        <f t="shared" si="26"/>
        <v>788510.99870331923</v>
      </c>
      <c r="AV39" s="17">
        <f t="shared" si="27"/>
        <v>3045</v>
      </c>
      <c r="AW39" s="107">
        <f t="shared" si="50"/>
        <v>3047.2879276757371</v>
      </c>
      <c r="AX39" s="110">
        <f t="shared" si="29"/>
        <v>364588.79309970955</v>
      </c>
      <c r="AZ39" s="93">
        <v>28</v>
      </c>
      <c r="BA39" s="18">
        <f t="shared" si="30"/>
        <v>317667.62024713348</v>
      </c>
      <c r="BB39" s="105">
        <f t="shared" si="6"/>
        <v>317670.61895045266</v>
      </c>
      <c r="BC39" s="72">
        <f t="shared" si="31"/>
        <v>317667.62024713348</v>
      </c>
      <c r="BD39" s="106">
        <f t="shared" si="7"/>
        <v>317670.61895045266</v>
      </c>
      <c r="BE39" s="18">
        <f t="shared" si="32"/>
        <v>69075.721084197197</v>
      </c>
      <c r="BF39" s="107">
        <f t="shared" si="33"/>
        <v>69078.719787516384</v>
      </c>
      <c r="BG39" s="72">
        <f t="shared" si="34"/>
        <v>69075.721084197197</v>
      </c>
      <c r="BH39" s="106">
        <f t="shared" si="8"/>
        <v>69078.719787516384</v>
      </c>
      <c r="BI39" s="18">
        <f t="shared" si="35"/>
        <v>317667.62024713348</v>
      </c>
      <c r="BJ39" s="105">
        <f t="shared" si="9"/>
        <v>317670.61895045266</v>
      </c>
      <c r="BK39" s="18">
        <f t="shared" si="36"/>
        <v>69075.721084197197</v>
      </c>
      <c r="BL39" s="105">
        <f t="shared" si="49"/>
        <v>69078.009011872928</v>
      </c>
      <c r="BM39" s="72">
        <f t="shared" si="37"/>
        <v>545224.31999999995</v>
      </c>
      <c r="BN39" s="106">
        <f t="shared" si="11"/>
        <v>545227.31870331918</v>
      </c>
      <c r="BO39" s="110">
        <f t="shared" si="38"/>
        <v>158478.6907409936</v>
      </c>
    </row>
    <row r="40" spans="1:67">
      <c r="A40" s="5">
        <v>29</v>
      </c>
      <c r="B40" s="5">
        <v>2039</v>
      </c>
      <c r="C40" s="22">
        <v>1.6</v>
      </c>
      <c r="D40" s="5">
        <v>170</v>
      </c>
      <c r="E40" s="5">
        <v>105</v>
      </c>
      <c r="F40" s="18">
        <v>90.815555555555704</v>
      </c>
      <c r="G40" s="18">
        <v>43.223399999999998</v>
      </c>
      <c r="H40" s="21">
        <v>7</v>
      </c>
      <c r="I40" s="18">
        <f t="shared" si="12"/>
        <v>27.308052473960853</v>
      </c>
      <c r="J40" s="18">
        <v>37.583399999999997</v>
      </c>
      <c r="K40" s="18">
        <f t="shared" si="13"/>
        <v>23.744764626333428</v>
      </c>
      <c r="L40" s="18">
        <v>596.64699610064997</v>
      </c>
      <c r="M40" s="18">
        <v>5</v>
      </c>
      <c r="N40" s="18">
        <f t="shared" si="15"/>
        <v>376.95478555476126</v>
      </c>
      <c r="O40" s="18">
        <v>742.14699610064997</v>
      </c>
      <c r="P40" s="18">
        <f t="shared" si="16"/>
        <v>468.88003056004322</v>
      </c>
      <c r="Q40" s="18">
        <v>59501.958950705703</v>
      </c>
      <c r="R40" s="18">
        <v>-1.57</v>
      </c>
      <c r="S40" s="18">
        <f t="shared" si="17"/>
        <v>37592.660857992109</v>
      </c>
      <c r="T40" s="18">
        <v>47604.458950705703</v>
      </c>
      <c r="U40" s="18">
        <f t="shared" si="18"/>
        <v>30075.955686512094</v>
      </c>
      <c r="V40" s="18">
        <v>545224.31999999995</v>
      </c>
      <c r="W40" s="18">
        <v>788508</v>
      </c>
      <c r="X40" s="18"/>
      <c r="Y40" s="18"/>
      <c r="Z40" s="18"/>
      <c r="AA40" s="18"/>
      <c r="AB40" s="18">
        <v>3045</v>
      </c>
      <c r="AC40" s="93">
        <v>29</v>
      </c>
      <c r="AD40" s="18">
        <f t="shared" si="19"/>
        <v>312677.12870607473</v>
      </c>
      <c r="AE40" s="105">
        <f t="shared" si="0"/>
        <v>312680.24735752668</v>
      </c>
      <c r="AF40" s="72">
        <f t="shared" si="20"/>
        <v>312677.12870607473</v>
      </c>
      <c r="AG40" s="106">
        <f t="shared" si="1"/>
        <v>312680.24735752668</v>
      </c>
      <c r="AH40" s="18">
        <f t="shared" si="21"/>
        <v>67987.604431206273</v>
      </c>
      <c r="AI40" s="107">
        <f t="shared" si="2"/>
        <v>67990.723082658224</v>
      </c>
      <c r="AJ40" s="72">
        <f t="shared" si="22"/>
        <v>67987.604431206273</v>
      </c>
      <c r="AK40" s="106">
        <f t="shared" si="3"/>
        <v>67990.723082658224</v>
      </c>
      <c r="AM40" s="81"/>
      <c r="AN40" s="18">
        <f t="shared" si="23"/>
        <v>359599.41370163823</v>
      </c>
      <c r="AO40" s="105">
        <f t="shared" si="4"/>
        <v>359602.53235309018</v>
      </c>
      <c r="AP40" s="18">
        <f t="shared" si="24"/>
        <v>54658.443905440385</v>
      </c>
      <c r="AQ40" s="105">
        <f t="shared" si="48"/>
        <v>54660.800470946393</v>
      </c>
      <c r="AS40" s="82"/>
      <c r="AT40" s="72">
        <f t="shared" si="25"/>
        <v>788508</v>
      </c>
      <c r="AU40" s="106">
        <f t="shared" si="26"/>
        <v>788511.11865145189</v>
      </c>
      <c r="AV40" s="17">
        <f t="shared" si="27"/>
        <v>3045</v>
      </c>
      <c r="AW40" s="107">
        <f t="shared" si="50"/>
        <v>3047.3565655060092</v>
      </c>
      <c r="AX40" s="110">
        <f t="shared" si="29"/>
        <v>371200.42926190933</v>
      </c>
      <c r="AZ40" s="93">
        <v>29</v>
      </c>
      <c r="BA40" s="18">
        <f t="shared" si="30"/>
        <v>312677.12870607473</v>
      </c>
      <c r="BB40" s="105">
        <f t="shared" si="6"/>
        <v>312680.24735752668</v>
      </c>
      <c r="BC40" s="72">
        <f t="shared" si="31"/>
        <v>312677.12870607473</v>
      </c>
      <c r="BD40" s="106">
        <f t="shared" si="7"/>
        <v>312680.24735752668</v>
      </c>
      <c r="BE40" s="18">
        <f t="shared" si="32"/>
        <v>67990.723082658224</v>
      </c>
      <c r="BF40" s="107">
        <f t="shared" si="33"/>
        <v>67993.841734110174</v>
      </c>
      <c r="BG40" s="72">
        <f t="shared" si="34"/>
        <v>67990.723082658224</v>
      </c>
      <c r="BH40" s="106">
        <f t="shared" si="8"/>
        <v>67993.841734110174</v>
      </c>
      <c r="BI40" s="18">
        <f t="shared" si="35"/>
        <v>312677.12870607473</v>
      </c>
      <c r="BJ40" s="105">
        <f t="shared" si="9"/>
        <v>312680.24735752668</v>
      </c>
      <c r="BK40" s="18">
        <f t="shared" si="36"/>
        <v>67990.723082658224</v>
      </c>
      <c r="BL40" s="105">
        <f t="shared" si="49"/>
        <v>67993.079648164232</v>
      </c>
      <c r="BM40" s="72">
        <f t="shared" si="37"/>
        <v>545224.31999999995</v>
      </c>
      <c r="BN40" s="106">
        <f t="shared" si="11"/>
        <v>545227.43865145184</v>
      </c>
      <c r="BO40" s="110">
        <f t="shared" si="38"/>
        <v>164554.11164576095</v>
      </c>
    </row>
    <row r="41" spans="1:67">
      <c r="A41" s="5">
        <v>30</v>
      </c>
      <c r="B41" s="5">
        <v>2040</v>
      </c>
      <c r="C41" s="22">
        <v>1.6</v>
      </c>
      <c r="D41" s="5">
        <v>170</v>
      </c>
      <c r="E41" s="5">
        <v>105</v>
      </c>
      <c r="F41" s="18">
        <f t="shared" si="39"/>
        <v>90.027530864197686</v>
      </c>
      <c r="G41" s="18">
        <v>43.223399999999998</v>
      </c>
      <c r="H41" s="21">
        <v>7</v>
      </c>
      <c r="I41" s="18">
        <f t="shared" si="12"/>
        <v>26.879048709686522</v>
      </c>
      <c r="J41" s="18">
        <v>37.583399999999997</v>
      </c>
      <c r="K41" s="18">
        <f t="shared" si="13"/>
        <v>23.371739365150184</v>
      </c>
      <c r="L41" s="18">
        <v>596.64699610064997</v>
      </c>
      <c r="M41" s="18">
        <v>5</v>
      </c>
      <c r="N41" s="18">
        <f t="shared" si="15"/>
        <v>371.03290510874933</v>
      </c>
      <c r="O41" s="18">
        <v>742.14699610064997</v>
      </c>
      <c r="P41" s="18">
        <f t="shared" si="16"/>
        <v>461.51402383747939</v>
      </c>
      <c r="Q41" s="18">
        <v>59501.958950705703</v>
      </c>
      <c r="R41" s="18">
        <v>-1.57</v>
      </c>
      <c r="S41" s="18">
        <f t="shared" si="17"/>
        <v>37002.088057806344</v>
      </c>
      <c r="T41" s="18">
        <v>47604.458950705703</v>
      </c>
      <c r="U41" s="18">
        <f t="shared" si="18"/>
        <v>29603.46874457565</v>
      </c>
      <c r="V41" s="18">
        <v>545224.31999999995</v>
      </c>
      <c r="W41" s="18">
        <v>788508</v>
      </c>
      <c r="X41" s="18"/>
      <c r="Y41" s="18"/>
      <c r="Z41" s="18"/>
      <c r="AA41" s="18"/>
      <c r="AB41" s="18">
        <v>3045</v>
      </c>
      <c r="AC41" s="93">
        <v>30</v>
      </c>
      <c r="AD41" s="18">
        <f t="shared" si="19"/>
        <v>305094.49812167615</v>
      </c>
      <c r="AE41" s="105">
        <f t="shared" si="0"/>
        <v>305097.74151918618</v>
      </c>
      <c r="AF41" s="72">
        <f t="shared" si="20"/>
        <v>305094.49812167615</v>
      </c>
      <c r="AG41" s="106">
        <f t="shared" si="1"/>
        <v>305097.74151918618</v>
      </c>
      <c r="AH41" s="18">
        <f t="shared" si="21"/>
        <v>66919.53345643451</v>
      </c>
      <c r="AI41" s="107">
        <f t="shared" si="2"/>
        <v>66922.776853944539</v>
      </c>
      <c r="AJ41" s="72">
        <f t="shared" si="22"/>
        <v>66919.53345643451</v>
      </c>
      <c r="AK41" s="106">
        <f t="shared" si="3"/>
        <v>66922.776853944539</v>
      </c>
      <c r="AM41" s="81"/>
      <c r="AN41" s="18">
        <f t="shared" si="23"/>
        <v>350878.88616017858</v>
      </c>
      <c r="AO41" s="105">
        <f t="shared" si="4"/>
        <v>350882.1295576886</v>
      </c>
      <c r="AP41" s="18">
        <f t="shared" si="24"/>
        <v>53799.771240768656</v>
      </c>
      <c r="AQ41" s="105">
        <f t="shared" si="48"/>
        <v>53802.198503239844</v>
      </c>
      <c r="AS41" s="82"/>
      <c r="AT41" s="72">
        <f t="shared" si="25"/>
        <v>788508</v>
      </c>
      <c r="AU41" s="106">
        <f t="shared" si="26"/>
        <v>788511.24339751003</v>
      </c>
      <c r="AV41" s="17">
        <f t="shared" si="27"/>
        <v>3045</v>
      </c>
      <c r="AW41" s="107">
        <f t="shared" si="50"/>
        <v>3047.4272624711898</v>
      </c>
      <c r="AX41" s="110">
        <f t="shared" si="29"/>
        <v>380779.48807411036</v>
      </c>
      <c r="AZ41" s="93">
        <v>30</v>
      </c>
      <c r="BA41" s="18">
        <f t="shared" si="30"/>
        <v>305094.49812167615</v>
      </c>
      <c r="BB41" s="105">
        <f t="shared" si="6"/>
        <v>305097.74151918618</v>
      </c>
      <c r="BC41" s="72">
        <f t="shared" si="31"/>
        <v>305094.49812167615</v>
      </c>
      <c r="BD41" s="106">
        <f t="shared" si="7"/>
        <v>305097.74151918618</v>
      </c>
      <c r="BE41" s="18">
        <f t="shared" si="32"/>
        <v>66922.776853944539</v>
      </c>
      <c r="BF41" s="107">
        <f t="shared" si="33"/>
        <v>66926.020251454567</v>
      </c>
      <c r="BG41" s="72">
        <f t="shared" si="34"/>
        <v>66922.776853944539</v>
      </c>
      <c r="BH41" s="106">
        <f t="shared" si="8"/>
        <v>66926.020251454567</v>
      </c>
      <c r="BI41" s="18">
        <f t="shared" si="35"/>
        <v>305094.49812167615</v>
      </c>
      <c r="BJ41" s="105">
        <f t="shared" si="9"/>
        <v>305097.74151918618</v>
      </c>
      <c r="BK41" s="18">
        <f t="shared" si="36"/>
        <v>66922.776853944539</v>
      </c>
      <c r="BL41" s="105">
        <f t="shared" si="49"/>
        <v>66925.204116415727</v>
      </c>
      <c r="BM41" s="72">
        <f t="shared" si="37"/>
        <v>545224.31999999995</v>
      </c>
      <c r="BN41" s="106">
        <f t="shared" si="11"/>
        <v>545227.56339750998</v>
      </c>
      <c r="BO41" s="110">
        <f t="shared" si="38"/>
        <v>173204.6177619081</v>
      </c>
    </row>
    <row r="42" spans="1:67">
      <c r="A42" s="5">
        <v>31</v>
      </c>
      <c r="B42" s="5">
        <v>2041</v>
      </c>
      <c r="C42" s="22">
        <v>1.6</v>
      </c>
      <c r="D42" s="5">
        <v>170</v>
      </c>
      <c r="E42" s="5">
        <v>105</v>
      </c>
      <c r="F42" s="18">
        <v>90.815555555555704</v>
      </c>
      <c r="G42" s="18">
        <v>43.223399999999998</v>
      </c>
      <c r="H42" s="21">
        <v>7</v>
      </c>
      <c r="I42" s="18">
        <f t="shared" si="12"/>
        <v>26.456784504373299</v>
      </c>
      <c r="J42" s="18">
        <v>37.583399999999997</v>
      </c>
      <c r="K42" s="18">
        <f t="shared" si="13"/>
        <v>23.004574252411039</v>
      </c>
      <c r="L42" s="18">
        <v>596.64699610064997</v>
      </c>
      <c r="M42" s="18">
        <v>5</v>
      </c>
      <c r="N42" s="18">
        <f t="shared" si="15"/>
        <v>365.20405615977808</v>
      </c>
      <c r="O42" s="18">
        <v>742.14699610064997</v>
      </c>
      <c r="P42" s="18">
        <f t="shared" si="16"/>
        <v>454.26373553220867</v>
      </c>
      <c r="Q42" s="18">
        <v>59501.958950705703</v>
      </c>
      <c r="R42" s="18">
        <v>-1.57</v>
      </c>
      <c r="S42" s="18">
        <f t="shared" si="17"/>
        <v>36420.793032174399</v>
      </c>
      <c r="T42" s="18">
        <v>47604.458950705703</v>
      </c>
      <c r="U42" s="18">
        <f t="shared" si="18"/>
        <v>29138.404473181319</v>
      </c>
      <c r="V42" s="18">
        <v>545224.31999999995</v>
      </c>
      <c r="W42" s="18">
        <v>788508</v>
      </c>
      <c r="X42" s="18"/>
      <c r="Y42" s="18"/>
      <c r="Z42" s="18"/>
      <c r="AA42" s="18"/>
      <c r="AB42" s="18">
        <v>3045</v>
      </c>
      <c r="AC42" s="93">
        <v>31</v>
      </c>
      <c r="AD42" s="18">
        <f t="shared" si="19"/>
        <v>302930.11270250246</v>
      </c>
      <c r="AE42" s="105">
        <f t="shared" si="0"/>
        <v>302933.48583591287</v>
      </c>
      <c r="AF42" s="72">
        <f t="shared" si="20"/>
        <v>302930.11270250246</v>
      </c>
      <c r="AG42" s="106">
        <f t="shared" si="1"/>
        <v>302933.48583591287</v>
      </c>
      <c r="AH42" s="18">
        <f t="shared" si="21"/>
        <v>65868.241652170254</v>
      </c>
      <c r="AI42" s="107">
        <f t="shared" si="2"/>
        <v>65871.614785580678</v>
      </c>
      <c r="AJ42" s="72">
        <f t="shared" si="22"/>
        <v>65868.241652170254</v>
      </c>
      <c r="AK42" s="106">
        <f t="shared" si="3"/>
        <v>65871.614785580678</v>
      </c>
      <c r="AM42" s="81"/>
      <c r="AN42" s="18">
        <f t="shared" si="23"/>
        <v>348389.69953185035</v>
      </c>
      <c r="AO42" s="105">
        <f t="shared" si="4"/>
        <v>348393.07266526076</v>
      </c>
      <c r="AP42" s="18">
        <f t="shared" si="24"/>
        <v>52954.588143167821</v>
      </c>
      <c r="AQ42" s="105">
        <f t="shared" si="48"/>
        <v>52957.088223513143</v>
      </c>
      <c r="AS42" s="82"/>
      <c r="AT42" s="72">
        <f t="shared" si="25"/>
        <v>788508</v>
      </c>
      <c r="AU42" s="106">
        <f t="shared" si="26"/>
        <v>788511.37313341047</v>
      </c>
      <c r="AV42" s="17">
        <f t="shared" si="27"/>
        <v>3045</v>
      </c>
      <c r="AW42" s="107">
        <f t="shared" si="50"/>
        <v>3047.5000803453254</v>
      </c>
      <c r="AX42" s="110">
        <f t="shared" si="29"/>
        <v>384113.7121642913</v>
      </c>
      <c r="AZ42" s="93">
        <v>31</v>
      </c>
      <c r="BA42" s="18">
        <f t="shared" si="30"/>
        <v>302930.11270250246</v>
      </c>
      <c r="BB42" s="105">
        <f t="shared" si="6"/>
        <v>302933.48583591287</v>
      </c>
      <c r="BC42" s="72">
        <f t="shared" si="31"/>
        <v>302930.11270250246</v>
      </c>
      <c r="BD42" s="106">
        <f t="shared" si="7"/>
        <v>302933.48583591287</v>
      </c>
      <c r="BE42" s="18">
        <f t="shared" si="32"/>
        <v>65871.614785580678</v>
      </c>
      <c r="BF42" s="107">
        <f t="shared" si="33"/>
        <v>65874.987918991101</v>
      </c>
      <c r="BG42" s="72">
        <f t="shared" si="34"/>
        <v>65871.614785580678</v>
      </c>
      <c r="BH42" s="106">
        <f t="shared" si="8"/>
        <v>65874.987918991101</v>
      </c>
      <c r="BI42" s="18">
        <f t="shared" si="35"/>
        <v>302930.11270250246</v>
      </c>
      <c r="BJ42" s="105">
        <f t="shared" si="9"/>
        <v>302933.48583591287</v>
      </c>
      <c r="BK42" s="18">
        <f t="shared" si="36"/>
        <v>65871.614785580678</v>
      </c>
      <c r="BL42" s="105">
        <f t="shared" si="49"/>
        <v>65874.114865926007</v>
      </c>
      <c r="BM42" s="72">
        <f t="shared" si="37"/>
        <v>545224.31999999995</v>
      </c>
      <c r="BN42" s="106">
        <f t="shared" si="11"/>
        <v>545227.69313341042</v>
      </c>
      <c r="BO42" s="110">
        <f t="shared" si="38"/>
        <v>176420.09243157157</v>
      </c>
    </row>
    <row r="43" spans="1:67">
      <c r="A43" s="5">
        <v>32</v>
      </c>
      <c r="B43" s="5">
        <v>2042</v>
      </c>
      <c r="C43" s="22">
        <v>1.6</v>
      </c>
      <c r="D43" s="5">
        <v>170</v>
      </c>
      <c r="E43" s="5">
        <v>105</v>
      </c>
      <c r="F43" s="18">
        <v>90.815555555555704</v>
      </c>
      <c r="G43" s="18">
        <f t="shared" si="42"/>
        <v>44.296499999999995</v>
      </c>
      <c r="H43" s="21">
        <v>7</v>
      </c>
      <c r="I43" s="18">
        <f t="shared" si="12"/>
        <v>26.041153980966563</v>
      </c>
      <c r="J43" s="18">
        <f t="shared" si="43"/>
        <v>38.656499999999994</v>
      </c>
      <c r="K43" s="18">
        <f t="shared" si="13"/>
        <v>22.643177226415752</v>
      </c>
      <c r="L43" s="18">
        <f t="shared" si="44"/>
        <v>597.69321010783926</v>
      </c>
      <c r="M43" s="18">
        <v>5</v>
      </c>
      <c r="N43" s="18">
        <f t="shared" si="15"/>
        <v>359.4667772025843</v>
      </c>
      <c r="O43" s="18">
        <f t="shared" si="45"/>
        <v>743.19321010783926</v>
      </c>
      <c r="P43" s="18">
        <f t="shared" si="16"/>
        <v>447.1273477322195</v>
      </c>
      <c r="Q43" s="18">
        <f t="shared" si="46"/>
        <v>59502.991732898969</v>
      </c>
      <c r="R43" s="18">
        <v>-1.57</v>
      </c>
      <c r="S43" s="18">
        <f t="shared" si="17"/>
        <v>35848.630029208223</v>
      </c>
      <c r="T43" s="18">
        <f t="shared" si="47"/>
        <v>47605.491732898969</v>
      </c>
      <c r="U43" s="18">
        <f t="shared" si="18"/>
        <v>28680.646263735132</v>
      </c>
      <c r="V43" s="18">
        <v>545224.31999999995</v>
      </c>
      <c r="W43" s="18">
        <v>788508</v>
      </c>
      <c r="X43" s="18"/>
      <c r="Y43" s="18"/>
      <c r="Z43" s="18"/>
      <c r="AA43" s="18"/>
      <c r="AB43" s="18">
        <v>3045</v>
      </c>
      <c r="AC43" s="93">
        <v>32</v>
      </c>
      <c r="AD43" s="18">
        <f t="shared" si="19"/>
        <v>298171.14430717874</v>
      </c>
      <c r="AE43" s="105">
        <f t="shared" si="0"/>
        <v>298174.65236592561</v>
      </c>
      <c r="AF43" s="72">
        <f t="shared" si="20"/>
        <v>298171.14430717874</v>
      </c>
      <c r="AG43" s="106">
        <f t="shared" si="1"/>
        <v>298174.65236592561</v>
      </c>
      <c r="AH43" s="18">
        <f t="shared" si="21"/>
        <v>64833.46542117183</v>
      </c>
      <c r="AI43" s="107">
        <f t="shared" si="2"/>
        <v>64836.973479918677</v>
      </c>
      <c r="AJ43" s="72">
        <f t="shared" si="22"/>
        <v>64833.46542117183</v>
      </c>
      <c r="AK43" s="106">
        <f t="shared" si="3"/>
        <v>64836.973479918677</v>
      </c>
      <c r="AM43" s="81"/>
      <c r="AN43" s="18">
        <f t="shared" si="23"/>
        <v>342916.57058294117</v>
      </c>
      <c r="AO43" s="105">
        <f t="shared" si="4"/>
        <v>342920.07864168804</v>
      </c>
      <c r="AP43" s="18">
        <f t="shared" si="24"/>
        <v>52122.682694374722</v>
      </c>
      <c r="AQ43" s="105">
        <f t="shared" si="48"/>
        <v>52125.257777130406</v>
      </c>
      <c r="AS43" s="82"/>
      <c r="AT43" s="72">
        <f t="shared" si="25"/>
        <v>788508</v>
      </c>
      <c r="AU43" s="106">
        <f t="shared" si="26"/>
        <v>788511.50805874681</v>
      </c>
      <c r="AV43" s="17">
        <f t="shared" si="27"/>
        <v>3045</v>
      </c>
      <c r="AW43" s="107">
        <f t="shared" si="50"/>
        <v>3047.5750827556849</v>
      </c>
      <c r="AX43" s="110">
        <f t="shared" si="29"/>
        <v>390418.59655717271</v>
      </c>
      <c r="AZ43" s="93">
        <v>32</v>
      </c>
      <c r="BA43" s="18">
        <f t="shared" si="30"/>
        <v>298171.14430717874</v>
      </c>
      <c r="BB43" s="105">
        <f t="shared" si="6"/>
        <v>298174.65236592561</v>
      </c>
      <c r="BC43" s="72">
        <f t="shared" si="31"/>
        <v>298171.14430717874</v>
      </c>
      <c r="BD43" s="106">
        <f t="shared" si="7"/>
        <v>298174.65236592561</v>
      </c>
      <c r="BE43" s="18">
        <f t="shared" si="32"/>
        <v>64836.973479918677</v>
      </c>
      <c r="BF43" s="107">
        <f t="shared" si="33"/>
        <v>64840.481538665525</v>
      </c>
      <c r="BG43" s="72">
        <f t="shared" si="34"/>
        <v>64836.973479918677</v>
      </c>
      <c r="BH43" s="106">
        <f t="shared" si="8"/>
        <v>64840.481538665525</v>
      </c>
      <c r="BI43" s="18">
        <f t="shared" si="35"/>
        <v>298171.14430717874</v>
      </c>
      <c r="BJ43" s="105">
        <f t="shared" si="9"/>
        <v>298174.65236592561</v>
      </c>
      <c r="BK43" s="18">
        <f t="shared" si="36"/>
        <v>64836.973479918677</v>
      </c>
      <c r="BL43" s="105">
        <f t="shared" si="49"/>
        <v>64839.548562674361</v>
      </c>
      <c r="BM43" s="72">
        <f t="shared" si="37"/>
        <v>545224.31999999995</v>
      </c>
      <c r="BN43" s="106">
        <f t="shared" ref="BN43:BN74" si="51">BM43+((1+$AI$2)^AZ43)</f>
        <v>545227.82805874676</v>
      </c>
      <c r="BO43" s="110">
        <f t="shared" si="38"/>
        <v>182213.62713014684</v>
      </c>
    </row>
    <row r="44" spans="1:67">
      <c r="A44" s="5">
        <v>33</v>
      </c>
      <c r="B44" s="5">
        <v>2043</v>
      </c>
      <c r="C44" s="22">
        <v>1.6</v>
      </c>
      <c r="D44" s="5">
        <v>170</v>
      </c>
      <c r="E44" s="5">
        <v>105</v>
      </c>
      <c r="F44" s="18">
        <f t="shared" si="39"/>
        <v>90.027530864197686</v>
      </c>
      <c r="G44" s="18">
        <v>43.223399999999998</v>
      </c>
      <c r="H44" s="21">
        <v>7</v>
      </c>
      <c r="I44" s="18">
        <f t="shared" si="12"/>
        <v>25.632052925717932</v>
      </c>
      <c r="J44" s="18">
        <v>37.583399999999997</v>
      </c>
      <c r="K44" s="18">
        <f t="shared" si="13"/>
        <v>22.287457671734</v>
      </c>
      <c r="L44" s="18">
        <v>596.64699610064997</v>
      </c>
      <c r="M44" s="18">
        <v>5</v>
      </c>
      <c r="N44" s="18">
        <f t="shared" si="15"/>
        <v>353.81962969184474</v>
      </c>
      <c r="O44" s="18">
        <v>742.14699610064997</v>
      </c>
      <c r="P44" s="18">
        <f t="shared" si="16"/>
        <v>440.10307108451536</v>
      </c>
      <c r="Q44" s="18">
        <v>59501.958950705703</v>
      </c>
      <c r="R44" s="18">
        <v>-1.57</v>
      </c>
      <c r="S44" s="18">
        <f t="shared" si="17"/>
        <v>35285.455586751261</v>
      </c>
      <c r="T44" s="18">
        <v>47604.458950705703</v>
      </c>
      <c r="U44" s="18">
        <f t="shared" si="18"/>
        <v>28230.079339539589</v>
      </c>
      <c r="V44" s="18">
        <v>545224.31999999995</v>
      </c>
      <c r="W44" s="18">
        <v>788508</v>
      </c>
      <c r="X44" s="18"/>
      <c r="Y44" s="18"/>
      <c r="Z44" s="18"/>
      <c r="AA44" s="18"/>
      <c r="AB44" s="18">
        <v>3045</v>
      </c>
      <c r="AC44" s="93">
        <v>33</v>
      </c>
      <c r="AD44" s="18">
        <f t="shared" si="19"/>
        <v>290940.29359684716</v>
      </c>
      <c r="AE44" s="105">
        <f t="shared" si="0"/>
        <v>290943.94197794388</v>
      </c>
      <c r="AF44" s="72">
        <f t="shared" si="20"/>
        <v>290940.29359684716</v>
      </c>
      <c r="AG44" s="106">
        <f t="shared" si="1"/>
        <v>290943.94197794388</v>
      </c>
      <c r="AH44" s="18">
        <f t="shared" si="21"/>
        <v>63814.945307254726</v>
      </c>
      <c r="AI44" s="107">
        <f t="shared" si="2"/>
        <v>63818.593688351444</v>
      </c>
      <c r="AJ44" s="72">
        <f t="shared" si="22"/>
        <v>63814.945307254726</v>
      </c>
      <c r="AK44" s="106">
        <f t="shared" si="3"/>
        <v>63818.593688351444</v>
      </c>
      <c r="AM44" s="81"/>
      <c r="AN44" s="18">
        <f t="shared" si="23"/>
        <v>334600.61320300889</v>
      </c>
      <c r="AO44" s="105">
        <f t="shared" si="4"/>
        <v>334604.26158410561</v>
      </c>
      <c r="AP44" s="18">
        <f t="shared" si="24"/>
        <v>51303.846305317486</v>
      </c>
      <c r="AQ44" s="105">
        <f t="shared" si="48"/>
        <v>51306.498640555845</v>
      </c>
      <c r="AS44" s="82"/>
      <c r="AT44" s="72">
        <f t="shared" si="25"/>
        <v>788508</v>
      </c>
      <c r="AU44" s="106">
        <f t="shared" si="26"/>
        <v>788511.64838109678</v>
      </c>
      <c r="AV44" s="17">
        <f t="shared" si="27"/>
        <v>3045</v>
      </c>
      <c r="AW44" s="107">
        <f t="shared" si="50"/>
        <v>3047.6523352383556</v>
      </c>
      <c r="AX44" s="110">
        <f t="shared" si="29"/>
        <v>399553.23582119681</v>
      </c>
      <c r="AZ44" s="93">
        <v>33</v>
      </c>
      <c r="BA44" s="18">
        <f t="shared" si="30"/>
        <v>290940.29359684716</v>
      </c>
      <c r="BB44" s="105">
        <f t="shared" si="6"/>
        <v>290943.94197794388</v>
      </c>
      <c r="BC44" s="72">
        <f t="shared" si="31"/>
        <v>290940.29359684716</v>
      </c>
      <c r="BD44" s="106">
        <f t="shared" si="7"/>
        <v>290943.94197794388</v>
      </c>
      <c r="BE44" s="18">
        <f t="shared" si="32"/>
        <v>63818.593688351444</v>
      </c>
      <c r="BF44" s="107">
        <f t="shared" si="33"/>
        <v>63822.242069448163</v>
      </c>
      <c r="BG44" s="72">
        <f t="shared" si="34"/>
        <v>63818.593688351444</v>
      </c>
      <c r="BH44" s="106">
        <f t="shared" si="8"/>
        <v>63822.242069448163</v>
      </c>
      <c r="BI44" s="18">
        <f t="shared" si="35"/>
        <v>290940.29359684716</v>
      </c>
      <c r="BJ44" s="105">
        <f t="shared" si="9"/>
        <v>290943.94197794388</v>
      </c>
      <c r="BK44" s="18">
        <f t="shared" si="36"/>
        <v>63818.593688351444</v>
      </c>
      <c r="BL44" s="105">
        <f t="shared" si="49"/>
        <v>63821.246023589803</v>
      </c>
      <c r="BM44" s="72">
        <f t="shared" si="37"/>
        <v>545224.31999999995</v>
      </c>
      <c r="BN44" s="106">
        <f t="shared" si="51"/>
        <v>545227.96838109673</v>
      </c>
      <c r="BO44" s="110">
        <f t="shared" si="38"/>
        <v>190462.7803795631</v>
      </c>
    </row>
    <row r="45" spans="1:67">
      <c r="A45" s="5">
        <v>34</v>
      </c>
      <c r="B45" s="5">
        <v>2044</v>
      </c>
      <c r="C45" s="22">
        <v>1.6</v>
      </c>
      <c r="D45" s="5">
        <v>170</v>
      </c>
      <c r="E45" s="5">
        <v>105</v>
      </c>
      <c r="F45" s="18">
        <v>90.815555555555704</v>
      </c>
      <c r="G45" s="18">
        <v>43.223399999999998</v>
      </c>
      <c r="H45" s="21">
        <v>7</v>
      </c>
      <c r="I45" s="18">
        <f t="shared" si="12"/>
        <v>25.229378762055138</v>
      </c>
      <c r="J45" s="18">
        <v>37.583399999999997</v>
      </c>
      <c r="K45" s="18">
        <f t="shared" si="13"/>
        <v>21.937326396484846</v>
      </c>
      <c r="L45" s="18">
        <v>596.64699610064997</v>
      </c>
      <c r="M45" s="18">
        <v>5</v>
      </c>
      <c r="N45" s="18">
        <f t="shared" si="15"/>
        <v>348.26119768148118</v>
      </c>
      <c r="O45" s="18">
        <v>742.14699610064997</v>
      </c>
      <c r="P45" s="18">
        <f t="shared" si="16"/>
        <v>433.1891443464595</v>
      </c>
      <c r="Q45" s="18">
        <v>59501.958950705703</v>
      </c>
      <c r="R45" s="18">
        <v>-1.57</v>
      </c>
      <c r="S45" s="18">
        <f t="shared" si="17"/>
        <v>34731.128496407298</v>
      </c>
      <c r="T45" s="18">
        <v>47604.458950705703</v>
      </c>
      <c r="U45" s="18">
        <f t="shared" si="18"/>
        <v>27786.590727014998</v>
      </c>
      <c r="V45" s="18">
        <v>545224.31999999995</v>
      </c>
      <c r="W45" s="18">
        <v>788508</v>
      </c>
      <c r="X45" s="18"/>
      <c r="Y45" s="18"/>
      <c r="Z45" s="18"/>
      <c r="AA45" s="18"/>
      <c r="AB45" s="18">
        <v>3045</v>
      </c>
      <c r="AC45" s="93">
        <v>34</v>
      </c>
      <c r="AD45" s="18">
        <f t="shared" si="19"/>
        <v>288876.32019454759</v>
      </c>
      <c r="AE45" s="105">
        <f t="shared" si="0"/>
        <v>288880.11451088818</v>
      </c>
      <c r="AF45" s="72">
        <f t="shared" si="20"/>
        <v>288876.32019454759</v>
      </c>
      <c r="AG45" s="106">
        <f t="shared" si="1"/>
        <v>288880.11451088818</v>
      </c>
      <c r="AH45" s="18">
        <f t="shared" si="21"/>
        <v>62812.425930236626</v>
      </c>
      <c r="AI45" s="107">
        <f t="shared" si="2"/>
        <v>62816.220246577213</v>
      </c>
      <c r="AJ45" s="72">
        <f t="shared" si="22"/>
        <v>62812.425930236626</v>
      </c>
      <c r="AK45" s="106">
        <f t="shared" si="3"/>
        <v>62816.220246577213</v>
      </c>
      <c r="AM45" s="81"/>
      <c r="AN45" s="18">
        <f t="shared" si="23"/>
        <v>332226.90704664844</v>
      </c>
      <c r="AO45" s="105">
        <f t="shared" si="4"/>
        <v>332230.70136298903</v>
      </c>
      <c r="AP45" s="18">
        <f t="shared" si="24"/>
        <v>50497.873663814767</v>
      </c>
      <c r="AQ45" s="105">
        <f t="shared" si="48"/>
        <v>50500.605569110274</v>
      </c>
      <c r="AS45" s="82"/>
      <c r="AT45" s="72">
        <f t="shared" si="25"/>
        <v>788508</v>
      </c>
      <c r="AU45" s="106">
        <f t="shared" si="26"/>
        <v>788511.79431634059</v>
      </c>
      <c r="AV45" s="17">
        <f t="shared" si="27"/>
        <v>3045</v>
      </c>
      <c r="AW45" s="107">
        <f t="shared" si="50"/>
        <v>3047.7319052955063</v>
      </c>
      <c r="AX45" s="110">
        <f t="shared" si="29"/>
        <v>402732.75547894591</v>
      </c>
      <c r="AZ45" s="93">
        <v>34</v>
      </c>
      <c r="BA45" s="18">
        <f t="shared" si="30"/>
        <v>288876.32019454759</v>
      </c>
      <c r="BB45" s="105">
        <f t="shared" si="6"/>
        <v>288880.11451088818</v>
      </c>
      <c r="BC45" s="72">
        <f t="shared" si="31"/>
        <v>288876.32019454759</v>
      </c>
      <c r="BD45" s="106">
        <f t="shared" si="7"/>
        <v>288880.11451088818</v>
      </c>
      <c r="BE45" s="18">
        <f t="shared" si="32"/>
        <v>62816.220246577213</v>
      </c>
      <c r="BF45" s="107">
        <f t="shared" si="33"/>
        <v>62820.014562917801</v>
      </c>
      <c r="BG45" s="72">
        <f t="shared" si="34"/>
        <v>62816.220246577213</v>
      </c>
      <c r="BH45" s="106">
        <f t="shared" si="8"/>
        <v>62820.014562917801</v>
      </c>
      <c r="BI45" s="18">
        <f t="shared" si="35"/>
        <v>288876.32019454759</v>
      </c>
      <c r="BJ45" s="105">
        <f t="shared" si="9"/>
        <v>288880.11451088818</v>
      </c>
      <c r="BK45" s="18">
        <f t="shared" si="36"/>
        <v>62816.220246577213</v>
      </c>
      <c r="BL45" s="105">
        <f t="shared" si="49"/>
        <v>62818.95215187272</v>
      </c>
      <c r="BM45" s="72">
        <f t="shared" si="37"/>
        <v>545224.31999999995</v>
      </c>
      <c r="BN45" s="106">
        <f t="shared" si="51"/>
        <v>545228.11431634054</v>
      </c>
      <c r="BO45" s="110">
        <f t="shared" si="38"/>
        <v>193529.04765357974</v>
      </c>
    </row>
    <row r="46" spans="1:67">
      <c r="A46" s="5">
        <v>35</v>
      </c>
      <c r="B46" s="5">
        <v>2045</v>
      </c>
      <c r="C46" s="22">
        <v>1.6</v>
      </c>
      <c r="D46" s="5">
        <v>170</v>
      </c>
      <c r="E46" s="5">
        <v>105</v>
      </c>
      <c r="F46" s="18">
        <v>90.815555555555704</v>
      </c>
      <c r="G46" s="18">
        <v>43.223399999999998</v>
      </c>
      <c r="H46" s="21">
        <v>7</v>
      </c>
      <c r="I46" s="18">
        <f t="shared" si="12"/>
        <v>24.83303052486227</v>
      </c>
      <c r="J46" s="18">
        <v>37.583399999999997</v>
      </c>
      <c r="K46" s="18">
        <f t="shared" si="13"/>
        <v>21.592695609973038</v>
      </c>
      <c r="L46" s="18">
        <v>596.64699610064997</v>
      </c>
      <c r="M46" s="18">
        <v>5</v>
      </c>
      <c r="N46" s="18">
        <f t="shared" si="15"/>
        <v>342.79008746963041</v>
      </c>
      <c r="O46" s="18">
        <v>742.14699610064997</v>
      </c>
      <c r="P46" s="18">
        <f t="shared" si="16"/>
        <v>426.38383394416644</v>
      </c>
      <c r="Q46" s="18">
        <v>59501.958950705703</v>
      </c>
      <c r="R46" s="18">
        <v>-1.57</v>
      </c>
      <c r="S46" s="18">
        <f t="shared" si="17"/>
        <v>34185.50976813431</v>
      </c>
      <c r="T46" s="18">
        <v>47604.458950705703</v>
      </c>
      <c r="U46" s="18">
        <f t="shared" si="18"/>
        <v>27350.069227372853</v>
      </c>
      <c r="V46" s="18">
        <v>545224.31999999995</v>
      </c>
      <c r="W46" s="18">
        <v>788508</v>
      </c>
      <c r="X46" s="18"/>
      <c r="Y46" s="18"/>
      <c r="Z46" s="18"/>
      <c r="AA46" s="18"/>
      <c r="AB46" s="18">
        <v>3045</v>
      </c>
      <c r="AC46" s="93">
        <v>35</v>
      </c>
      <c r="AD46" s="18">
        <f t="shared" si="19"/>
        <v>284338.133925448</v>
      </c>
      <c r="AE46" s="105">
        <f t="shared" si="0"/>
        <v>284342.08001444221</v>
      </c>
      <c r="AF46" s="72">
        <f t="shared" si="20"/>
        <v>284338.133925448</v>
      </c>
      <c r="AG46" s="106">
        <f t="shared" si="1"/>
        <v>284342.08001444221</v>
      </c>
      <c r="AH46" s="18">
        <f t="shared" si="21"/>
        <v>61825.655921904137</v>
      </c>
      <c r="AI46" s="107">
        <f t="shared" si="2"/>
        <v>61829.60201089835</v>
      </c>
      <c r="AJ46" s="72">
        <f t="shared" si="22"/>
        <v>61825.655921904137</v>
      </c>
      <c r="AK46" s="106">
        <f t="shared" si="3"/>
        <v>61829.60201089835</v>
      </c>
      <c r="AM46" s="81"/>
      <c r="AN46" s="18">
        <f t="shared" si="23"/>
        <v>327007.69217029883</v>
      </c>
      <c r="AO46" s="105">
        <f t="shared" si="4"/>
        <v>327011.63825929305</v>
      </c>
      <c r="AP46" s="18">
        <f t="shared" si="24"/>
        <v>49704.56268309641</v>
      </c>
      <c r="AQ46" s="105">
        <f t="shared" si="48"/>
        <v>49707.376545550782</v>
      </c>
      <c r="AS46" s="82"/>
      <c r="AT46" s="72">
        <f t="shared" si="25"/>
        <v>788508</v>
      </c>
      <c r="AU46" s="106">
        <f t="shared" si="26"/>
        <v>788511.94608899415</v>
      </c>
      <c r="AV46" s="17">
        <f t="shared" si="27"/>
        <v>3045</v>
      </c>
      <c r="AW46" s="107">
        <f t="shared" si="50"/>
        <v>3047.8138624543717</v>
      </c>
      <c r="AX46" s="110">
        <f t="shared" si="29"/>
        <v>408745.11742169596</v>
      </c>
      <c r="AZ46" s="93">
        <v>35</v>
      </c>
      <c r="BA46" s="18">
        <f t="shared" si="30"/>
        <v>284338.133925448</v>
      </c>
      <c r="BB46" s="105">
        <f t="shared" si="6"/>
        <v>284342.08001444221</v>
      </c>
      <c r="BC46" s="72">
        <f t="shared" si="31"/>
        <v>284338.133925448</v>
      </c>
      <c r="BD46" s="106">
        <f t="shared" si="7"/>
        <v>284342.08001444221</v>
      </c>
      <c r="BE46" s="18">
        <f t="shared" si="32"/>
        <v>61829.60201089835</v>
      </c>
      <c r="BF46" s="107">
        <f t="shared" si="33"/>
        <v>61833.548099892563</v>
      </c>
      <c r="BG46" s="72">
        <f t="shared" si="34"/>
        <v>61829.60201089835</v>
      </c>
      <c r="BH46" s="106">
        <f t="shared" si="8"/>
        <v>61833.548099892563</v>
      </c>
      <c r="BI46" s="18">
        <f t="shared" si="35"/>
        <v>284338.133925448</v>
      </c>
      <c r="BJ46" s="105">
        <f t="shared" si="9"/>
        <v>284342.08001444221</v>
      </c>
      <c r="BK46" s="18">
        <f t="shared" si="36"/>
        <v>61829.60201089835</v>
      </c>
      <c r="BL46" s="105">
        <f t="shared" si="49"/>
        <v>61832.415873352722</v>
      </c>
      <c r="BM46" s="72">
        <f t="shared" si="37"/>
        <v>545224.31999999995</v>
      </c>
      <c r="BN46" s="106">
        <f t="shared" si="51"/>
        <v>545228.2660889941</v>
      </c>
      <c r="BO46" s="110">
        <f t="shared" si="38"/>
        <v>199053.77020119922</v>
      </c>
    </row>
    <row r="47" spans="1:67">
      <c r="A47" s="5">
        <v>36</v>
      </c>
      <c r="B47" s="5">
        <v>2046</v>
      </c>
      <c r="C47" s="22">
        <v>1.6</v>
      </c>
      <c r="D47" s="5">
        <v>170</v>
      </c>
      <c r="E47" s="5">
        <v>105</v>
      </c>
      <c r="F47" s="18">
        <f t="shared" si="39"/>
        <v>90.027530864197686</v>
      </c>
      <c r="G47" s="18">
        <f t="shared" si="42"/>
        <v>44.296499999999995</v>
      </c>
      <c r="H47" s="21">
        <v>7</v>
      </c>
      <c r="I47" s="18">
        <f t="shared" si="12"/>
        <v>24.442908835164197</v>
      </c>
      <c r="J47" s="18">
        <f t="shared" si="43"/>
        <v>38.656499999999994</v>
      </c>
      <c r="K47" s="18">
        <f t="shared" si="13"/>
        <v>21.253478900676718</v>
      </c>
      <c r="L47" s="18">
        <f t="shared" si="44"/>
        <v>597.69321010783926</v>
      </c>
      <c r="M47" s="18">
        <v>5</v>
      </c>
      <c r="N47" s="18">
        <f t="shared" si="15"/>
        <v>337.40492724919267</v>
      </c>
      <c r="O47" s="18">
        <f t="shared" si="45"/>
        <v>743.19321010783926</v>
      </c>
      <c r="P47" s="18">
        <f t="shared" si="16"/>
        <v>419.68543353783241</v>
      </c>
      <c r="Q47" s="18">
        <f t="shared" si="46"/>
        <v>59502.991732898969</v>
      </c>
      <c r="R47" s="18">
        <v>-1.57</v>
      </c>
      <c r="S47" s="18">
        <f t="shared" si="17"/>
        <v>33648.462595394667</v>
      </c>
      <c r="T47" s="18">
        <f t="shared" si="47"/>
        <v>47605.491732898969</v>
      </c>
      <c r="U47" s="18">
        <f t="shared" si="18"/>
        <v>26920.405388734245</v>
      </c>
      <c r="V47" s="18">
        <v>545224.31999999995</v>
      </c>
      <c r="W47" s="18">
        <v>788508</v>
      </c>
      <c r="X47" s="18"/>
      <c r="Y47" s="18"/>
      <c r="Z47" s="18"/>
      <c r="AA47" s="18"/>
      <c r="AB47" s="18">
        <v>3045</v>
      </c>
      <c r="AC47" s="93">
        <v>36</v>
      </c>
      <c r="AD47" s="18">
        <f t="shared" si="19"/>
        <v>277442.74301682587</v>
      </c>
      <c r="AE47" s="105">
        <f t="shared" ref="AE47:AE81" si="52">AD47+((1+$AI$3)^AC47)</f>
        <v>277445.64129515388</v>
      </c>
      <c r="AF47" s="72">
        <f t="shared" si="20"/>
        <v>277442.74301682587</v>
      </c>
      <c r="AG47" s="106">
        <f t="shared" ref="AG47:AG81" si="53">AF47+((1+$AI$3)^AC47)</f>
        <v>277445.64129515388</v>
      </c>
      <c r="AH47" s="18">
        <f t="shared" si="21"/>
        <v>60854.387862985699</v>
      </c>
      <c r="AI47" s="107">
        <f t="shared" ref="AI47:AI81" si="54">AH47+((1+$AI$3)^AC47)</f>
        <v>60857.2861413137</v>
      </c>
      <c r="AJ47" s="72">
        <f t="shared" si="22"/>
        <v>60854.387862985699</v>
      </c>
      <c r="AK47" s="106">
        <f t="shared" ref="AK47:AK81" si="55">AJ47+((1+$AI$3)^AC47)</f>
        <v>60857.2861413137</v>
      </c>
      <c r="AM47" s="81"/>
      <c r="AN47" s="18">
        <f t="shared" si="23"/>
        <v>319077.53578743467</v>
      </c>
      <c r="AO47" s="105">
        <f t="shared" ref="AO47:AO81" si="56">AN47+((1+$AI$3)^AC47)</f>
        <v>319080.43406576267</v>
      </c>
      <c r="AP47" s="18">
        <f t="shared" si="24"/>
        <v>48923.714451132939</v>
      </c>
      <c r="AQ47" s="105">
        <f t="shared" si="48"/>
        <v>48926.61272946094</v>
      </c>
      <c r="AS47" s="82"/>
      <c r="AT47" s="72">
        <f t="shared" si="25"/>
        <v>788508</v>
      </c>
      <c r="AU47" s="106">
        <f t="shared" si="26"/>
        <v>788512.10393255402</v>
      </c>
      <c r="AV47" s="17">
        <f t="shared" si="27"/>
        <v>3045</v>
      </c>
      <c r="AW47" s="107">
        <f t="shared" si="50"/>
        <v>3047.8982783280026</v>
      </c>
      <c r="AX47" s="110">
        <f t="shared" si="29"/>
        <v>417457.1588590024</v>
      </c>
      <c r="AZ47" s="93">
        <v>36</v>
      </c>
      <c r="BA47" s="18">
        <f t="shared" si="30"/>
        <v>277442.74301682587</v>
      </c>
      <c r="BB47" s="105">
        <f t="shared" ref="BB47:BB81" si="57">BA47+((1+$AI$3)^AZ47)</f>
        <v>277445.64129515388</v>
      </c>
      <c r="BC47" s="72">
        <f t="shared" si="31"/>
        <v>277442.74301682587</v>
      </c>
      <c r="BD47" s="106">
        <f t="shared" ref="BD47:BD81" si="58">BC47+((1+$AI$3)^AZ47)</f>
        <v>277445.64129515388</v>
      </c>
      <c r="BE47" s="18">
        <f t="shared" si="32"/>
        <v>60857.2861413137</v>
      </c>
      <c r="BF47" s="107">
        <f t="shared" si="33"/>
        <v>60861.390073867682</v>
      </c>
      <c r="BG47" s="72">
        <f t="shared" si="34"/>
        <v>60857.2861413137</v>
      </c>
      <c r="BH47" s="106">
        <f t="shared" ref="BH47:BH81" si="59">BG47+((1+$AI$3)^AZ47)</f>
        <v>60860.184419641701</v>
      </c>
      <c r="BI47" s="18">
        <f t="shared" si="35"/>
        <v>277442.74301682587</v>
      </c>
      <c r="BJ47" s="105">
        <f t="shared" ref="BJ47:BJ81" si="60">BI47+((1+$AI$3)^AZ47)</f>
        <v>277445.64129515388</v>
      </c>
      <c r="BK47" s="18">
        <f t="shared" si="36"/>
        <v>60857.2861413137</v>
      </c>
      <c r="BL47" s="105">
        <f t="shared" si="49"/>
        <v>60860.184419641701</v>
      </c>
      <c r="BM47" s="72">
        <f t="shared" si="37"/>
        <v>545224.31999999995</v>
      </c>
      <c r="BN47" s="106">
        <f t="shared" si="51"/>
        <v>545228.42393255397</v>
      </c>
      <c r="BO47" s="110">
        <f t="shared" si="38"/>
        <v>206921.39256353234</v>
      </c>
    </row>
    <row r="48" spans="1:67">
      <c r="A48" s="5">
        <v>37</v>
      </c>
      <c r="B48" s="5">
        <v>2047</v>
      </c>
      <c r="C48" s="22">
        <v>1.6</v>
      </c>
      <c r="D48" s="5">
        <v>170</v>
      </c>
      <c r="E48" s="5">
        <v>105</v>
      </c>
      <c r="F48" s="18">
        <v>90.815555555555704</v>
      </c>
      <c r="G48" s="18">
        <v>43.223399999999998</v>
      </c>
      <c r="H48" s="21">
        <v>7</v>
      </c>
      <c r="I48" s="18">
        <f t="shared" si="12"/>
        <v>24.058915875208566</v>
      </c>
      <c r="J48" s="18">
        <v>37.583399999999997</v>
      </c>
      <c r="K48" s="18">
        <f t="shared" si="13"/>
        <v>20.919591214580844</v>
      </c>
      <c r="L48" s="18">
        <v>596.64699610064997</v>
      </c>
      <c r="M48" s="18">
        <v>5</v>
      </c>
      <c r="N48" s="18">
        <f t="shared" si="15"/>
        <v>332.10436676386939</v>
      </c>
      <c r="O48" s="18">
        <v>742.14699610064997</v>
      </c>
      <c r="P48" s="18">
        <f t="shared" si="16"/>
        <v>413.09226359389311</v>
      </c>
      <c r="Q48" s="18">
        <v>59501.958950705703</v>
      </c>
      <c r="R48" s="18">
        <v>-1.57</v>
      </c>
      <c r="S48" s="18">
        <f t="shared" si="17"/>
        <v>33119.852320852639</v>
      </c>
      <c r="T48" s="18">
        <v>47604.458950705703</v>
      </c>
      <c r="U48" s="18">
        <f t="shared" si="18"/>
        <v>26497.491478686268</v>
      </c>
      <c r="V48" s="18">
        <v>545224.31999999995</v>
      </c>
      <c r="W48" s="18">
        <v>788508</v>
      </c>
      <c r="X48" s="18"/>
      <c r="Y48" s="18"/>
      <c r="Z48" s="18"/>
      <c r="AA48" s="18"/>
      <c r="AB48" s="18">
        <v>3045</v>
      </c>
      <c r="AC48" s="93">
        <v>37</v>
      </c>
      <c r="AD48" s="18">
        <f t="shared" si="19"/>
        <v>275474.52323135588</v>
      </c>
      <c r="AE48" s="105">
        <f t="shared" si="52"/>
        <v>275477.50845803373</v>
      </c>
      <c r="AF48" s="72">
        <f t="shared" si="20"/>
        <v>275474.52323135588</v>
      </c>
      <c r="AG48" s="106">
        <f t="shared" si="53"/>
        <v>275477.50845803373</v>
      </c>
      <c r="AH48" s="18">
        <f t="shared" si="21"/>
        <v>59898.378221114501</v>
      </c>
      <c r="AI48" s="107">
        <f t="shared" si="54"/>
        <v>59901.363447792341</v>
      </c>
      <c r="AJ48" s="72">
        <f t="shared" si="22"/>
        <v>59898.378221114501</v>
      </c>
      <c r="AK48" s="106">
        <f t="shared" si="55"/>
        <v>59901.363447792341</v>
      </c>
      <c r="AM48" s="81"/>
      <c r="AN48" s="18">
        <f t="shared" si="23"/>
        <v>316813.95263435948</v>
      </c>
      <c r="AO48" s="105">
        <f t="shared" si="56"/>
        <v>316816.93786103732</v>
      </c>
      <c r="AP48" s="18">
        <f t="shared" si="24"/>
        <v>48155.133180761062</v>
      </c>
      <c r="AQ48" s="105">
        <f t="shared" si="48"/>
        <v>48158.118407438902</v>
      </c>
      <c r="AS48" s="82"/>
      <c r="AT48" s="72">
        <f t="shared" si="25"/>
        <v>788508</v>
      </c>
      <c r="AU48" s="106">
        <f t="shared" si="26"/>
        <v>788512.26808985614</v>
      </c>
      <c r="AV48" s="17">
        <f t="shared" si="27"/>
        <v>3045</v>
      </c>
      <c r="AW48" s="107">
        <f t="shared" si="50"/>
        <v>3047.9852266778425</v>
      </c>
      <c r="AX48" s="110">
        <f t="shared" si="29"/>
        <v>420489.22659470211</v>
      </c>
      <c r="AZ48" s="93">
        <v>37</v>
      </c>
      <c r="BA48" s="18">
        <f t="shared" si="30"/>
        <v>275474.52323135588</v>
      </c>
      <c r="BB48" s="105">
        <f t="shared" si="57"/>
        <v>275477.50845803373</v>
      </c>
      <c r="BC48" s="72">
        <f t="shared" si="31"/>
        <v>275474.52323135588</v>
      </c>
      <c r="BD48" s="106">
        <f t="shared" si="58"/>
        <v>275477.50845803373</v>
      </c>
      <c r="BE48" s="18">
        <f t="shared" si="32"/>
        <v>59901.363447792341</v>
      </c>
      <c r="BF48" s="107">
        <f t="shared" si="33"/>
        <v>59905.631537648478</v>
      </c>
      <c r="BG48" s="72">
        <f t="shared" si="34"/>
        <v>59901.363447792341</v>
      </c>
      <c r="BH48" s="106">
        <f t="shared" si="59"/>
        <v>59904.34867447018</v>
      </c>
      <c r="BI48" s="18">
        <f t="shared" si="35"/>
        <v>275474.52323135588</v>
      </c>
      <c r="BJ48" s="105">
        <f t="shared" si="60"/>
        <v>275477.50845803373</v>
      </c>
      <c r="BK48" s="18">
        <f t="shared" si="36"/>
        <v>59901.363447792341</v>
      </c>
      <c r="BL48" s="105">
        <f t="shared" si="49"/>
        <v>59904.34867447018</v>
      </c>
      <c r="BM48" s="72">
        <f t="shared" si="37"/>
        <v>545224.31999999995</v>
      </c>
      <c r="BN48" s="106">
        <f t="shared" si="51"/>
        <v>545228.58808985609</v>
      </c>
      <c r="BO48" s="110">
        <f t="shared" si="38"/>
        <v>209845.4480941738</v>
      </c>
    </row>
    <row r="49" spans="1:67">
      <c r="A49" s="5">
        <v>38</v>
      </c>
      <c r="B49" s="5">
        <v>2048</v>
      </c>
      <c r="C49" s="22">
        <v>1.6</v>
      </c>
      <c r="D49" s="5">
        <v>170</v>
      </c>
      <c r="E49" s="5">
        <v>105</v>
      </c>
      <c r="F49" s="18">
        <v>90.815555555555704</v>
      </c>
      <c r="G49" s="18">
        <v>43.223399999999998</v>
      </c>
      <c r="H49" s="21">
        <v>7</v>
      </c>
      <c r="I49" s="18">
        <f t="shared" si="12"/>
        <v>23.680955363939379</v>
      </c>
      <c r="J49" s="18">
        <v>37.583399999999997</v>
      </c>
      <c r="K49" s="18">
        <f t="shared" si="13"/>
        <v>20.59094883385109</v>
      </c>
      <c r="L49" s="18">
        <v>596.64699610064997</v>
      </c>
      <c r="M49" s="18">
        <v>5</v>
      </c>
      <c r="N49" s="18">
        <f t="shared" si="15"/>
        <v>326.88707696960455</v>
      </c>
      <c r="O49" s="18">
        <v>742.14699610064997</v>
      </c>
      <c r="P49" s="18">
        <f t="shared" si="16"/>
        <v>406.60267096390345</v>
      </c>
      <c r="Q49" s="18">
        <v>59501.958950705703</v>
      </c>
      <c r="R49" s="18">
        <v>-1.57</v>
      </c>
      <c r="S49" s="18">
        <f t="shared" si="17"/>
        <v>32599.546402610969</v>
      </c>
      <c r="T49" s="18">
        <v>47604.458950705703</v>
      </c>
      <c r="U49" s="18">
        <f t="shared" si="18"/>
        <v>26081.221457269588</v>
      </c>
      <c r="V49" s="18">
        <v>545224.31999999995</v>
      </c>
      <c r="W49" s="18">
        <v>788508</v>
      </c>
      <c r="X49" s="18"/>
      <c r="Y49" s="18"/>
      <c r="Z49" s="18"/>
      <c r="AA49" s="18"/>
      <c r="AB49" s="18">
        <v>3045</v>
      </c>
      <c r="AC49" s="93">
        <v>38</v>
      </c>
      <c r="AD49" s="18">
        <f t="shared" si="19"/>
        <v>271146.87637552025</v>
      </c>
      <c r="AE49" s="105">
        <f t="shared" si="52"/>
        <v>271149.95115899842</v>
      </c>
      <c r="AF49" s="72">
        <f t="shared" si="20"/>
        <v>271146.87637552025</v>
      </c>
      <c r="AG49" s="106">
        <f t="shared" si="53"/>
        <v>271149.95115899842</v>
      </c>
      <c r="AH49" s="18">
        <f t="shared" si="21"/>
        <v>58957.387289765997</v>
      </c>
      <c r="AI49" s="107">
        <f t="shared" si="54"/>
        <v>58960.462073244176</v>
      </c>
      <c r="AJ49" s="72">
        <f t="shared" si="22"/>
        <v>58957.387289765997</v>
      </c>
      <c r="AK49" s="106">
        <f t="shared" si="55"/>
        <v>58960.462073244176</v>
      </c>
      <c r="AM49" s="81"/>
      <c r="AN49" s="18">
        <f t="shared" si="23"/>
        <v>311836.87203205837</v>
      </c>
      <c r="AO49" s="105">
        <f t="shared" si="56"/>
        <v>311839.94681553653</v>
      </c>
      <c r="AP49" s="18">
        <f t="shared" si="24"/>
        <v>47398.626160592663</v>
      </c>
      <c r="AQ49" s="105">
        <f t="shared" si="48"/>
        <v>47401.700944070843</v>
      </c>
      <c r="AS49" s="82"/>
      <c r="AT49" s="72">
        <f t="shared" si="25"/>
        <v>788508</v>
      </c>
      <c r="AU49" s="106">
        <f t="shared" si="26"/>
        <v>788512.4388134504</v>
      </c>
      <c r="AV49" s="17">
        <f t="shared" si="27"/>
        <v>3045</v>
      </c>
      <c r="AW49" s="107">
        <f t="shared" si="50"/>
        <v>3048.0747834781782</v>
      </c>
      <c r="AX49" s="110">
        <f t="shared" si="29"/>
        <v>426222.71627036494</v>
      </c>
      <c r="AZ49" s="93">
        <v>38</v>
      </c>
      <c r="BA49" s="18">
        <f t="shared" si="30"/>
        <v>271146.87637552025</v>
      </c>
      <c r="BB49" s="105">
        <f t="shared" si="57"/>
        <v>271149.95115899842</v>
      </c>
      <c r="BC49" s="72">
        <f t="shared" si="31"/>
        <v>271146.87637552025</v>
      </c>
      <c r="BD49" s="106">
        <f t="shared" si="58"/>
        <v>271149.95115899842</v>
      </c>
      <c r="BE49" s="18">
        <f t="shared" si="32"/>
        <v>58960.462073244176</v>
      </c>
      <c r="BF49" s="107">
        <f t="shared" si="33"/>
        <v>58964.900886694559</v>
      </c>
      <c r="BG49" s="72">
        <f t="shared" si="34"/>
        <v>58960.462073244176</v>
      </c>
      <c r="BH49" s="106">
        <f t="shared" si="59"/>
        <v>58963.536856722356</v>
      </c>
      <c r="BI49" s="18">
        <f t="shared" si="35"/>
        <v>271146.87637552025</v>
      </c>
      <c r="BJ49" s="105">
        <f t="shared" si="60"/>
        <v>271149.95115899842</v>
      </c>
      <c r="BK49" s="18">
        <f t="shared" si="36"/>
        <v>58960.462073244176</v>
      </c>
      <c r="BL49" s="105">
        <f t="shared" si="49"/>
        <v>58963.536856722356</v>
      </c>
      <c r="BM49" s="72">
        <f t="shared" si="37"/>
        <v>545224.31999999995</v>
      </c>
      <c r="BN49" s="106">
        <f t="shared" si="51"/>
        <v>545228.75881345035</v>
      </c>
      <c r="BO49" s="110">
        <f t="shared" si="38"/>
        <v>215113.90676775749</v>
      </c>
    </row>
    <row r="50" spans="1:67">
      <c r="A50" s="5">
        <v>39</v>
      </c>
      <c r="B50" s="5">
        <v>2049</v>
      </c>
      <c r="C50" s="22">
        <v>1.6</v>
      </c>
      <c r="D50" s="5">
        <v>170</v>
      </c>
      <c r="E50" s="5">
        <v>105</v>
      </c>
      <c r="F50" s="18">
        <f t="shared" si="39"/>
        <v>90.027530864197686</v>
      </c>
      <c r="G50" s="18">
        <v>43.223399999999998</v>
      </c>
      <c r="H50" s="21">
        <v>7</v>
      </c>
      <c r="I50" s="18">
        <f t="shared" si="12"/>
        <v>23.308932532855774</v>
      </c>
      <c r="J50" s="18">
        <v>37.583399999999997</v>
      </c>
      <c r="K50" s="18">
        <f t="shared" si="13"/>
        <v>20.26746935584271</v>
      </c>
      <c r="L50" s="18">
        <v>596.64699610064997</v>
      </c>
      <c r="M50" s="18">
        <v>5</v>
      </c>
      <c r="N50" s="18">
        <f t="shared" si="15"/>
        <v>321.75174970134498</v>
      </c>
      <c r="O50" s="18">
        <v>742.14699610064997</v>
      </c>
      <c r="P50" s="18">
        <f t="shared" si="16"/>
        <v>400.21502847003313</v>
      </c>
      <c r="Q50" s="18">
        <v>59501.958950705703</v>
      </c>
      <c r="R50" s="18">
        <v>-1.57</v>
      </c>
      <c r="S50" s="18">
        <f t="shared" si="17"/>
        <v>32087.414380977738</v>
      </c>
      <c r="T50" s="18">
        <v>47604.458950705703</v>
      </c>
      <c r="U50" s="18">
        <f t="shared" si="18"/>
        <v>25671.490950390333</v>
      </c>
      <c r="V50" s="18">
        <v>545224.31999999995</v>
      </c>
      <c r="W50" s="18">
        <v>788508</v>
      </c>
      <c r="X50" s="18"/>
      <c r="Y50" s="18"/>
      <c r="Z50" s="18"/>
      <c r="AA50" s="18"/>
      <c r="AB50" s="18">
        <v>3045</v>
      </c>
      <c r="AC50" s="93">
        <v>39</v>
      </c>
      <c r="AD50" s="18">
        <f t="shared" si="19"/>
        <v>264571.38233098498</v>
      </c>
      <c r="AE50" s="105">
        <f t="shared" si="52"/>
        <v>264574.54935796751</v>
      </c>
      <c r="AF50" s="72">
        <f t="shared" si="20"/>
        <v>264571.38233098498</v>
      </c>
      <c r="AG50" s="106">
        <f t="shared" si="53"/>
        <v>264574.54935796751</v>
      </c>
      <c r="AH50" s="18">
        <f t="shared" si="21"/>
        <v>58031.179128154807</v>
      </c>
      <c r="AI50" s="107">
        <f t="shared" si="54"/>
        <v>58034.346155137333</v>
      </c>
      <c r="AJ50" s="72">
        <f t="shared" si="22"/>
        <v>58031.179128154807</v>
      </c>
      <c r="AK50" s="106">
        <f t="shared" si="55"/>
        <v>58034.346155137333</v>
      </c>
      <c r="AM50" s="81"/>
      <c r="AN50" s="18">
        <f t="shared" si="23"/>
        <v>304274.61823691038</v>
      </c>
      <c r="AO50" s="105">
        <f t="shared" si="56"/>
        <v>304277.7852638929</v>
      </c>
      <c r="AP50" s="18">
        <f t="shared" si="24"/>
        <v>46654.003706695024</v>
      </c>
      <c r="AQ50" s="105">
        <f t="shared" si="48"/>
        <v>46657.170733677551</v>
      </c>
      <c r="AS50" s="82"/>
      <c r="AT50" s="72">
        <f t="shared" si="25"/>
        <v>788508</v>
      </c>
      <c r="AU50" s="106">
        <f t="shared" si="26"/>
        <v>788512.61636598839</v>
      </c>
      <c r="AV50" s="17">
        <f t="shared" si="27"/>
        <v>3045</v>
      </c>
      <c r="AW50" s="107">
        <f t="shared" si="50"/>
        <v>3048.1670269825236</v>
      </c>
      <c r="AX50" s="110">
        <f t="shared" si="29"/>
        <v>434529.49334143545</v>
      </c>
      <c r="AZ50" s="93">
        <v>39</v>
      </c>
      <c r="BA50" s="18">
        <f t="shared" si="30"/>
        <v>264571.38233098498</v>
      </c>
      <c r="BB50" s="105">
        <f t="shared" si="57"/>
        <v>264574.54935796751</v>
      </c>
      <c r="BC50" s="72">
        <f t="shared" si="31"/>
        <v>264571.38233098498</v>
      </c>
      <c r="BD50" s="106">
        <f t="shared" si="58"/>
        <v>264574.54935796751</v>
      </c>
      <c r="BE50" s="18">
        <f t="shared" si="32"/>
        <v>58034.346155137333</v>
      </c>
      <c r="BF50" s="107">
        <f t="shared" si="33"/>
        <v>58038.962521125737</v>
      </c>
      <c r="BG50" s="72">
        <f t="shared" si="34"/>
        <v>58034.346155137333</v>
      </c>
      <c r="BH50" s="106">
        <f t="shared" si="59"/>
        <v>58037.513182119859</v>
      </c>
      <c r="BI50" s="18">
        <f t="shared" si="35"/>
        <v>264571.38233098498</v>
      </c>
      <c r="BJ50" s="105">
        <f t="shared" si="60"/>
        <v>264574.54935796751</v>
      </c>
      <c r="BK50" s="18">
        <f t="shared" si="36"/>
        <v>58034.346155137333</v>
      </c>
      <c r="BL50" s="105">
        <f t="shared" si="49"/>
        <v>58037.513182119859</v>
      </c>
      <c r="BM50" s="72">
        <f t="shared" si="37"/>
        <v>545224.31999999995</v>
      </c>
      <c r="BN50" s="106">
        <f t="shared" si="51"/>
        <v>545228.93636598834</v>
      </c>
      <c r="BO50" s="110">
        <f t="shared" si="38"/>
        <v>222615.42448689521</v>
      </c>
    </row>
    <row r="51" spans="1:67">
      <c r="A51" s="5">
        <v>40</v>
      </c>
      <c r="B51" s="5">
        <v>2050</v>
      </c>
      <c r="C51" s="22">
        <v>1.6</v>
      </c>
      <c r="D51" s="5">
        <v>170</v>
      </c>
      <c r="E51" s="5">
        <v>105</v>
      </c>
      <c r="F51" s="18">
        <v>90.815555555555704</v>
      </c>
      <c r="G51" s="18">
        <f t="shared" si="42"/>
        <v>44.296499999999995</v>
      </c>
      <c r="H51" s="21">
        <v>7</v>
      </c>
      <c r="I51" s="18">
        <f t="shared" si="12"/>
        <v>22.942754102250127</v>
      </c>
      <c r="J51" s="18">
        <f t="shared" si="43"/>
        <v>38.656499999999994</v>
      </c>
      <c r="K51" s="18">
        <f t="shared" si="13"/>
        <v>19.949071672439175</v>
      </c>
      <c r="L51" s="18">
        <f t="shared" si="44"/>
        <v>597.69321010783926</v>
      </c>
      <c r="M51" s="18">
        <v>5</v>
      </c>
      <c r="N51" s="18">
        <f t="shared" si="15"/>
        <v>316.69709734503544</v>
      </c>
      <c r="O51" s="18">
        <f t="shared" si="45"/>
        <v>743.19321010783926</v>
      </c>
      <c r="P51" s="18">
        <f t="shared" si="16"/>
        <v>393.92773449707329</v>
      </c>
      <c r="Q51" s="18">
        <f t="shared" si="46"/>
        <v>59502.991732898969</v>
      </c>
      <c r="R51" s="18">
        <v>-1.57</v>
      </c>
      <c r="S51" s="18">
        <f t="shared" si="17"/>
        <v>31583.327845755357</v>
      </c>
      <c r="T51" s="18">
        <f t="shared" si="47"/>
        <v>47605.491732898969</v>
      </c>
      <c r="U51" s="18">
        <f t="shared" si="18"/>
        <v>25268.197223649717</v>
      </c>
      <c r="V51" s="18">
        <v>545224.31999999995</v>
      </c>
      <c r="W51" s="18">
        <v>788508</v>
      </c>
      <c r="X51" s="18"/>
      <c r="Y51" s="18"/>
      <c r="Z51" s="18"/>
      <c r="AA51" s="18"/>
      <c r="AB51" s="18">
        <v>3045</v>
      </c>
      <c r="AC51" s="93">
        <v>40</v>
      </c>
      <c r="AD51" s="18">
        <f t="shared" si="19"/>
        <v>262694.47387877357</v>
      </c>
      <c r="AE51" s="105">
        <f t="shared" si="52"/>
        <v>262697.73591656558</v>
      </c>
      <c r="AF51" s="72">
        <f t="shared" si="20"/>
        <v>262694.47387877357</v>
      </c>
      <c r="AG51" s="106">
        <f t="shared" si="53"/>
        <v>262697.73591656558</v>
      </c>
      <c r="AH51" s="18">
        <f t="shared" si="21"/>
        <v>57119.52150207563</v>
      </c>
      <c r="AI51" s="107">
        <f t="shared" si="54"/>
        <v>57122.783539867625</v>
      </c>
      <c r="AJ51" s="72">
        <f t="shared" si="22"/>
        <v>57119.52150207563</v>
      </c>
      <c r="AK51" s="106">
        <f t="shared" si="55"/>
        <v>57122.783539867625</v>
      </c>
      <c r="AM51" s="81"/>
      <c r="AN51" s="18">
        <f t="shared" si="23"/>
        <v>302116.04916670074</v>
      </c>
      <c r="AO51" s="105">
        <f t="shared" si="56"/>
        <v>302119.31120449275</v>
      </c>
      <c r="AP51" s="18">
        <f t="shared" si="24"/>
        <v>45921.079115030137</v>
      </c>
      <c r="AQ51" s="105">
        <f t="shared" si="48"/>
        <v>45924.341152822133</v>
      </c>
      <c r="AS51" s="82"/>
      <c r="AT51" s="72">
        <f t="shared" si="25"/>
        <v>788508</v>
      </c>
      <c r="AU51" s="106">
        <f t="shared" si="26"/>
        <v>788512.80102062796</v>
      </c>
      <c r="AV51" s="17">
        <f t="shared" si="27"/>
        <v>3045</v>
      </c>
      <c r="AW51" s="107">
        <f t="shared" si="50"/>
        <v>3048.2620377919989</v>
      </c>
      <c r="AX51" s="110">
        <f t="shared" si="29"/>
        <v>437420.88662552112</v>
      </c>
      <c r="AZ51" s="93">
        <v>40</v>
      </c>
      <c r="BA51" s="18">
        <f t="shared" si="30"/>
        <v>262694.47387877357</v>
      </c>
      <c r="BB51" s="105">
        <f t="shared" si="57"/>
        <v>262697.73591656558</v>
      </c>
      <c r="BC51" s="72">
        <f t="shared" si="31"/>
        <v>262694.47387877357</v>
      </c>
      <c r="BD51" s="106">
        <f t="shared" si="58"/>
        <v>262697.73591656558</v>
      </c>
      <c r="BE51" s="18">
        <f t="shared" si="32"/>
        <v>57122.783539867625</v>
      </c>
      <c r="BF51" s="107">
        <f t="shared" si="33"/>
        <v>57127.584560495561</v>
      </c>
      <c r="BG51" s="72">
        <f t="shared" si="34"/>
        <v>57122.783539867625</v>
      </c>
      <c r="BH51" s="106">
        <f t="shared" si="59"/>
        <v>57126.045577659621</v>
      </c>
      <c r="BI51" s="18">
        <f t="shared" si="35"/>
        <v>262694.47387877357</v>
      </c>
      <c r="BJ51" s="105">
        <f t="shared" si="60"/>
        <v>262697.73591656558</v>
      </c>
      <c r="BK51" s="18">
        <f t="shared" si="36"/>
        <v>57122.783539867625</v>
      </c>
      <c r="BL51" s="105">
        <f t="shared" si="49"/>
        <v>57126.045577659621</v>
      </c>
      <c r="BM51" s="72">
        <f t="shared" si="37"/>
        <v>545224.31999999995</v>
      </c>
      <c r="BN51" s="106">
        <f t="shared" si="51"/>
        <v>545229.12102062791</v>
      </c>
      <c r="BO51" s="110">
        <f t="shared" si="38"/>
        <v>225403.8005435667</v>
      </c>
    </row>
    <row r="52" spans="1:67">
      <c r="A52" s="5">
        <v>41</v>
      </c>
      <c r="B52" s="5">
        <v>2051</v>
      </c>
      <c r="C52" s="22">
        <v>1.6</v>
      </c>
      <c r="D52" s="5">
        <v>170</v>
      </c>
      <c r="E52" s="5">
        <v>105</v>
      </c>
      <c r="F52" s="18">
        <v>90.815555555555704</v>
      </c>
      <c r="G52" s="18">
        <v>43.223399999999998</v>
      </c>
      <c r="H52" s="21">
        <v>7</v>
      </c>
      <c r="I52" s="18">
        <f t="shared" si="12"/>
        <v>22.582328257819412</v>
      </c>
      <c r="J52" s="18">
        <v>37.583399999999997</v>
      </c>
      <c r="K52" s="18">
        <f t="shared" si="13"/>
        <v>19.635675949715434</v>
      </c>
      <c r="L52" s="18">
        <v>596.64699610064997</v>
      </c>
      <c r="M52" s="18">
        <v>5</v>
      </c>
      <c r="N52" s="18">
        <f t="shared" si="15"/>
        <v>311.72185251476691</v>
      </c>
      <c r="O52" s="18">
        <v>742.14699610064997</v>
      </c>
      <c r="P52" s="18">
        <f t="shared" si="16"/>
        <v>387.73921259085358</v>
      </c>
      <c r="Q52" s="18">
        <v>59501.958950705703</v>
      </c>
      <c r="R52" s="18">
        <v>-1.57</v>
      </c>
      <c r="S52" s="18">
        <f t="shared" si="17"/>
        <v>31087.160404043461</v>
      </c>
      <c r="T52" s="18">
        <v>47604.458950705703</v>
      </c>
      <c r="U52" s="18">
        <f t="shared" si="18"/>
        <v>24871.239156584757</v>
      </c>
      <c r="V52" s="18">
        <v>545224.31999999995</v>
      </c>
      <c r="W52" s="18">
        <v>788508</v>
      </c>
      <c r="X52" s="18"/>
      <c r="Y52" s="18"/>
      <c r="Z52" s="18"/>
      <c r="AA52" s="18"/>
      <c r="AB52" s="18">
        <v>3045</v>
      </c>
      <c r="AC52" s="93">
        <v>41</v>
      </c>
      <c r="AD52" s="18">
        <f t="shared" si="19"/>
        <v>258567.59891192929</v>
      </c>
      <c r="AE52" s="105">
        <f t="shared" si="52"/>
        <v>258570.95881085505</v>
      </c>
      <c r="AF52" s="72">
        <f t="shared" si="20"/>
        <v>258567.59891192929</v>
      </c>
      <c r="AG52" s="106">
        <f t="shared" si="53"/>
        <v>258570.95881085505</v>
      </c>
      <c r="AH52" s="18">
        <f t="shared" si="21"/>
        <v>56222.185825673769</v>
      </c>
      <c r="AI52" s="107">
        <f t="shared" si="54"/>
        <v>56225.545724599528</v>
      </c>
      <c r="AJ52" s="72">
        <f t="shared" si="22"/>
        <v>56222.185825673769</v>
      </c>
      <c r="AK52" s="106">
        <f t="shared" si="55"/>
        <v>56225.545724599528</v>
      </c>
      <c r="AM52" s="81"/>
      <c r="AN52" s="18">
        <f t="shared" si="23"/>
        <v>297369.86953841016</v>
      </c>
      <c r="AO52" s="105">
        <f t="shared" si="56"/>
        <v>297373.22943733592</v>
      </c>
      <c r="AP52" s="18">
        <f t="shared" si="24"/>
        <v>45199.668614641203</v>
      </c>
      <c r="AQ52" s="105">
        <f t="shared" si="48"/>
        <v>45203.028513566962</v>
      </c>
      <c r="AS52" s="82"/>
      <c r="AT52" s="72">
        <f t="shared" si="25"/>
        <v>788508</v>
      </c>
      <c r="AU52" s="106">
        <f t="shared" si="26"/>
        <v>788512.9930614531</v>
      </c>
      <c r="AV52" s="17">
        <f t="shared" si="27"/>
        <v>3045</v>
      </c>
      <c r="AW52" s="107">
        <f t="shared" si="50"/>
        <v>3048.3598989257589</v>
      </c>
      <c r="AX52" s="110">
        <f t="shared" si="29"/>
        <v>442888.37521162455</v>
      </c>
      <c r="AZ52" s="93">
        <v>41</v>
      </c>
      <c r="BA52" s="18">
        <f t="shared" si="30"/>
        <v>258567.59891192929</v>
      </c>
      <c r="BB52" s="105">
        <f t="shared" si="57"/>
        <v>258570.95881085505</v>
      </c>
      <c r="BC52" s="72">
        <f t="shared" si="31"/>
        <v>258567.59891192929</v>
      </c>
      <c r="BD52" s="106">
        <f t="shared" si="58"/>
        <v>258570.95881085505</v>
      </c>
      <c r="BE52" s="18">
        <f t="shared" si="32"/>
        <v>56225.545724599528</v>
      </c>
      <c r="BF52" s="107">
        <f t="shared" si="33"/>
        <v>56230.538786052581</v>
      </c>
      <c r="BG52" s="72">
        <f t="shared" si="34"/>
        <v>56225.545724599528</v>
      </c>
      <c r="BH52" s="106">
        <f t="shared" si="59"/>
        <v>56228.905623525287</v>
      </c>
      <c r="BI52" s="18">
        <f t="shared" si="35"/>
        <v>258567.59891192929</v>
      </c>
      <c r="BJ52" s="105">
        <f t="shared" si="60"/>
        <v>258570.95881085505</v>
      </c>
      <c r="BK52" s="18">
        <f t="shared" si="36"/>
        <v>56225.545724599528</v>
      </c>
      <c r="BL52" s="105">
        <f t="shared" si="49"/>
        <v>56228.905623525287</v>
      </c>
      <c r="BM52" s="72">
        <f t="shared" si="37"/>
        <v>545224.31999999995</v>
      </c>
      <c r="BN52" s="106">
        <f t="shared" si="51"/>
        <v>545229.31306145305</v>
      </c>
      <c r="BO52" s="110">
        <f t="shared" si="38"/>
        <v>230427.81546454539</v>
      </c>
    </row>
    <row r="53" spans="1:67">
      <c r="A53" s="5">
        <v>42</v>
      </c>
      <c r="B53" s="5">
        <v>2052</v>
      </c>
      <c r="C53" s="22">
        <v>1.6</v>
      </c>
      <c r="D53" s="5">
        <v>170</v>
      </c>
      <c r="E53" s="5">
        <v>105</v>
      </c>
      <c r="F53" s="18">
        <f t="shared" si="39"/>
        <v>90.027530864197686</v>
      </c>
      <c r="G53" s="18">
        <v>43.223399999999998</v>
      </c>
      <c r="H53" s="21">
        <v>7</v>
      </c>
      <c r="I53" s="18">
        <f t="shared" si="12"/>
        <v>22.227564627643989</v>
      </c>
      <c r="J53" s="18">
        <v>37.583399999999997</v>
      </c>
      <c r="K53" s="18">
        <f t="shared" si="13"/>
        <v>19.327203607920595</v>
      </c>
      <c r="L53" s="18">
        <v>596.64699610064997</v>
      </c>
      <c r="M53" s="18">
        <v>5</v>
      </c>
      <c r="N53" s="18">
        <f t="shared" si="15"/>
        <v>306.8247677349965</v>
      </c>
      <c r="O53" s="18">
        <v>742.14699610064997</v>
      </c>
      <c r="P53" s="18">
        <f t="shared" si="16"/>
        <v>381.64791106296701</v>
      </c>
      <c r="Q53" s="18">
        <v>59501.958950705703</v>
      </c>
      <c r="R53" s="18">
        <v>-1.57</v>
      </c>
      <c r="S53" s="18">
        <f t="shared" si="17"/>
        <v>30598.787648547564</v>
      </c>
      <c r="T53" s="18">
        <v>47604.458950705703</v>
      </c>
      <c r="U53" s="18">
        <f t="shared" si="18"/>
        <v>24480.517217313685</v>
      </c>
      <c r="V53" s="18">
        <v>545224.31999999995</v>
      </c>
      <c r="W53" s="18">
        <v>788508</v>
      </c>
      <c r="X53" s="18"/>
      <c r="Y53" s="18"/>
      <c r="Z53" s="18"/>
      <c r="AA53" s="18"/>
      <c r="AB53" s="18">
        <v>3045</v>
      </c>
      <c r="AC53" s="93">
        <v>42</v>
      </c>
      <c r="AD53" s="18">
        <f t="shared" si="19"/>
        <v>252297.16080295213</v>
      </c>
      <c r="AE53" s="105">
        <f t="shared" si="52"/>
        <v>252300.62149884566</v>
      </c>
      <c r="AF53" s="72">
        <f t="shared" si="20"/>
        <v>252297.16080295213</v>
      </c>
      <c r="AG53" s="106">
        <f t="shared" si="53"/>
        <v>252300.62149884566</v>
      </c>
      <c r="AH53" s="18">
        <f t="shared" si="21"/>
        <v>55338.947104130217</v>
      </c>
      <c r="AI53" s="107">
        <f t="shared" si="54"/>
        <v>55342.40780002375</v>
      </c>
      <c r="AJ53" s="72">
        <f t="shared" si="22"/>
        <v>55338.947104130217</v>
      </c>
      <c r="AK53" s="106">
        <f t="shared" si="55"/>
        <v>55342.40780002375</v>
      </c>
      <c r="AM53" s="81"/>
      <c r="AN53" s="18">
        <f t="shared" si="23"/>
        <v>290158.45027991937</v>
      </c>
      <c r="AO53" s="105">
        <f t="shared" si="56"/>
        <v>290161.91097581288</v>
      </c>
      <c r="AP53" s="18">
        <f t="shared" si="24"/>
        <v>44489.591321574495</v>
      </c>
      <c r="AQ53" s="105">
        <f t="shared" si="48"/>
        <v>44493.052017468028</v>
      </c>
      <c r="AS53" s="82"/>
      <c r="AT53" s="72">
        <f t="shared" si="25"/>
        <v>788508</v>
      </c>
      <c r="AU53" s="106">
        <f t="shared" si="26"/>
        <v>788513.19278391113</v>
      </c>
      <c r="AV53" s="17">
        <f t="shared" si="27"/>
        <v>3045</v>
      </c>
      <c r="AW53" s="107">
        <f t="shared" si="50"/>
        <v>3048.4606958935319</v>
      </c>
      <c r="AX53" s="110">
        <f t="shared" si="29"/>
        <v>450809.76909473678</v>
      </c>
      <c r="AZ53" s="93">
        <v>42</v>
      </c>
      <c r="BA53" s="18">
        <f t="shared" si="30"/>
        <v>252297.16080295213</v>
      </c>
      <c r="BB53" s="105">
        <f t="shared" si="57"/>
        <v>252300.62149884566</v>
      </c>
      <c r="BC53" s="72">
        <f t="shared" si="31"/>
        <v>252297.16080295213</v>
      </c>
      <c r="BD53" s="106">
        <f t="shared" si="58"/>
        <v>252300.62149884566</v>
      </c>
      <c r="BE53" s="18">
        <f t="shared" si="32"/>
        <v>55342.40780002375</v>
      </c>
      <c r="BF53" s="107">
        <f t="shared" si="33"/>
        <v>55347.600583934924</v>
      </c>
      <c r="BG53" s="72">
        <f t="shared" si="34"/>
        <v>55342.40780002375</v>
      </c>
      <c r="BH53" s="106">
        <f t="shared" si="59"/>
        <v>55345.868495917282</v>
      </c>
      <c r="BI53" s="18">
        <f t="shared" si="35"/>
        <v>252297.16080295213</v>
      </c>
      <c r="BJ53" s="105">
        <f t="shared" si="60"/>
        <v>252300.62149884566</v>
      </c>
      <c r="BK53" s="18">
        <f t="shared" si="36"/>
        <v>55342.40780002375</v>
      </c>
      <c r="BL53" s="105">
        <f t="shared" si="49"/>
        <v>55345.868495917282</v>
      </c>
      <c r="BM53" s="72">
        <f t="shared" si="37"/>
        <v>545224.31999999995</v>
      </c>
      <c r="BN53" s="106">
        <f t="shared" si="51"/>
        <v>545229.51278391108</v>
      </c>
      <c r="BO53" s="110">
        <f t="shared" si="38"/>
        <v>237581.29070113052</v>
      </c>
    </row>
    <row r="54" spans="1:67">
      <c r="A54" s="5">
        <v>43</v>
      </c>
      <c r="B54" s="5">
        <v>2053</v>
      </c>
      <c r="C54" s="22">
        <v>1.6</v>
      </c>
      <c r="D54" s="5">
        <v>170</v>
      </c>
      <c r="E54" s="5">
        <v>105</v>
      </c>
      <c r="F54" s="18">
        <v>90.815555555555704</v>
      </c>
      <c r="G54" s="18">
        <v>43.223399999999998</v>
      </c>
      <c r="H54" s="21">
        <v>7</v>
      </c>
      <c r="I54" s="18">
        <f t="shared" si="12"/>
        <v>21.878374259528105</v>
      </c>
      <c r="J54" s="18">
        <v>37.583399999999997</v>
      </c>
      <c r="K54" s="18">
        <f t="shared" si="13"/>
        <v>19.023577301775163</v>
      </c>
      <c r="L54" s="18">
        <v>596.64699610064997</v>
      </c>
      <c r="M54" s="18">
        <v>5</v>
      </c>
      <c r="N54" s="18">
        <f t="shared" si="15"/>
        <v>302.00461512776008</v>
      </c>
      <c r="O54" s="18">
        <v>742.14699610064997</v>
      </c>
      <c r="P54" s="18">
        <f t="shared" si="16"/>
        <v>375.65230260170568</v>
      </c>
      <c r="Q54" s="18">
        <v>59501.958950705703</v>
      </c>
      <c r="R54" s="18">
        <v>-1.57</v>
      </c>
      <c r="S54" s="18">
        <f t="shared" si="17"/>
        <v>30118.08712638565</v>
      </c>
      <c r="T54" s="18">
        <v>47604.458950705703</v>
      </c>
      <c r="U54" s="18">
        <f t="shared" si="18"/>
        <v>24095.93343757969</v>
      </c>
      <c r="V54" s="18">
        <v>545224.31999999995</v>
      </c>
      <c r="W54" s="18">
        <v>788508</v>
      </c>
      <c r="X54" s="18"/>
      <c r="Y54" s="18"/>
      <c r="Z54" s="18"/>
      <c r="AA54" s="18"/>
      <c r="AB54" s="18">
        <v>3045</v>
      </c>
      <c r="AC54" s="93">
        <v>43</v>
      </c>
      <c r="AD54" s="18">
        <f t="shared" si="19"/>
        <v>250507.32749064174</v>
      </c>
      <c r="AE54" s="105">
        <f t="shared" si="52"/>
        <v>250510.89200741207</v>
      </c>
      <c r="AF54" s="72">
        <f t="shared" si="20"/>
        <v>250507.32749064174</v>
      </c>
      <c r="AG54" s="106">
        <f t="shared" si="53"/>
        <v>250510.89200741207</v>
      </c>
      <c r="AH54" s="18">
        <f t="shared" si="21"/>
        <v>54469.583877247322</v>
      </c>
      <c r="AI54" s="107">
        <f t="shared" si="54"/>
        <v>54473.148394017662</v>
      </c>
      <c r="AJ54" s="72">
        <f t="shared" si="22"/>
        <v>54469.583877247322</v>
      </c>
      <c r="AK54" s="106">
        <f t="shared" si="55"/>
        <v>54473.148394017662</v>
      </c>
      <c r="AM54" s="81"/>
      <c r="AN54" s="18">
        <f t="shared" si="23"/>
        <v>288100.02338955511</v>
      </c>
      <c r="AO54" s="105">
        <f t="shared" si="56"/>
        <v>288103.58790632547</v>
      </c>
      <c r="AP54" s="18">
        <f t="shared" si="24"/>
        <v>43790.669193525209</v>
      </c>
      <c r="AQ54" s="105">
        <f t="shared" si="48"/>
        <v>43794.23371029555</v>
      </c>
      <c r="AS54" s="82"/>
      <c r="AT54" s="72">
        <f t="shared" si="25"/>
        <v>788508</v>
      </c>
      <c r="AU54" s="106">
        <f t="shared" si="26"/>
        <v>788513.40049526759</v>
      </c>
      <c r="AV54" s="17">
        <f t="shared" si="27"/>
        <v>3045</v>
      </c>
      <c r="AW54" s="107">
        <f t="shared" si="50"/>
        <v>3048.5645167703378</v>
      </c>
      <c r="AX54" s="110">
        <f t="shared" si="29"/>
        <v>453567.0143618763</v>
      </c>
      <c r="AZ54" s="93">
        <v>43</v>
      </c>
      <c r="BA54" s="18">
        <f t="shared" si="30"/>
        <v>250507.32749064174</v>
      </c>
      <c r="BB54" s="105">
        <f t="shared" si="57"/>
        <v>250510.89200741207</v>
      </c>
      <c r="BC54" s="72">
        <f t="shared" si="31"/>
        <v>250507.32749064174</v>
      </c>
      <c r="BD54" s="106">
        <f t="shared" si="58"/>
        <v>250510.89200741207</v>
      </c>
      <c r="BE54" s="18">
        <f t="shared" si="32"/>
        <v>54473.148394017662</v>
      </c>
      <c r="BF54" s="107">
        <f t="shared" si="33"/>
        <v>54478.548889285288</v>
      </c>
      <c r="BG54" s="72">
        <f t="shared" si="34"/>
        <v>54473.148394017662</v>
      </c>
      <c r="BH54" s="106">
        <f t="shared" si="59"/>
        <v>54476.712910788003</v>
      </c>
      <c r="BI54" s="18">
        <f t="shared" si="35"/>
        <v>250507.32749064174</v>
      </c>
      <c r="BJ54" s="105">
        <f t="shared" si="60"/>
        <v>250510.89200741207</v>
      </c>
      <c r="BK54" s="18">
        <f t="shared" si="36"/>
        <v>54473.148394017662</v>
      </c>
      <c r="BL54" s="105">
        <f t="shared" si="49"/>
        <v>54476.712910788003</v>
      </c>
      <c r="BM54" s="72">
        <f t="shared" si="37"/>
        <v>545224.31999999995</v>
      </c>
      <c r="BN54" s="106">
        <f t="shared" si="51"/>
        <v>545229.72049526754</v>
      </c>
      <c r="BO54" s="110">
        <f t="shared" si="38"/>
        <v>240240.2795985702</v>
      </c>
    </row>
    <row r="55" spans="1:67">
      <c r="A55" s="5">
        <v>44</v>
      </c>
      <c r="B55" s="5">
        <v>2054</v>
      </c>
      <c r="C55" s="22">
        <v>1.6</v>
      </c>
      <c r="D55" s="5">
        <v>170</v>
      </c>
      <c r="E55" s="5">
        <v>105</v>
      </c>
      <c r="F55" s="18">
        <v>90.815555555555704</v>
      </c>
      <c r="G55" s="18">
        <f t="shared" si="42"/>
        <v>44.296499999999995</v>
      </c>
      <c r="H55" s="21">
        <v>7</v>
      </c>
      <c r="I55" s="18">
        <f t="shared" si="12"/>
        <v>21.534669598696286</v>
      </c>
      <c r="J55" s="18">
        <f t="shared" si="43"/>
        <v>38.656499999999994</v>
      </c>
      <c r="K55" s="18">
        <f t="shared" si="13"/>
        <v>18.724720901077703</v>
      </c>
      <c r="L55" s="18">
        <f t="shared" si="44"/>
        <v>597.69321010783926</v>
      </c>
      <c r="M55" s="18">
        <v>5</v>
      </c>
      <c r="N55" s="18">
        <f t="shared" si="15"/>
        <v>297.26018610479804</v>
      </c>
      <c r="O55" s="18">
        <f t="shared" si="45"/>
        <v>743.19321010783926</v>
      </c>
      <c r="P55" s="18">
        <f t="shared" si="16"/>
        <v>369.75088388910723</v>
      </c>
      <c r="Q55" s="18">
        <f t="shared" si="46"/>
        <v>59502.991732898969</v>
      </c>
      <c r="R55" s="18">
        <v>-1.57</v>
      </c>
      <c r="S55" s="18">
        <f t="shared" si="17"/>
        <v>29644.938308384728</v>
      </c>
      <c r="T55" s="18">
        <f t="shared" si="47"/>
        <v>47605.491732898969</v>
      </c>
      <c r="U55" s="18">
        <f t="shared" si="18"/>
        <v>23717.391388186661</v>
      </c>
      <c r="V55" s="18">
        <v>545224.31999999995</v>
      </c>
      <c r="W55" s="18">
        <v>788508</v>
      </c>
      <c r="X55" s="18"/>
      <c r="Y55" s="18"/>
      <c r="Z55" s="18"/>
      <c r="AA55" s="18"/>
      <c r="AB55" s="18">
        <v>3045</v>
      </c>
      <c r="AC55" s="93">
        <v>44</v>
      </c>
      <c r="AD55" s="18">
        <f t="shared" si="19"/>
        <v>246571.91003184411</v>
      </c>
      <c r="AE55" s="105">
        <f t="shared" si="52"/>
        <v>246575.58148411755</v>
      </c>
      <c r="AF55" s="72">
        <f t="shared" si="20"/>
        <v>246571.91003184411</v>
      </c>
      <c r="AG55" s="106">
        <f t="shared" si="53"/>
        <v>246575.58148411755</v>
      </c>
      <c r="AH55" s="18">
        <f t="shared" si="21"/>
        <v>53613.878163920548</v>
      </c>
      <c r="AI55" s="107">
        <f t="shared" si="54"/>
        <v>53617.549616193995</v>
      </c>
      <c r="AJ55" s="72">
        <f t="shared" si="22"/>
        <v>53613.878163920548</v>
      </c>
      <c r="AK55" s="106">
        <f t="shared" si="55"/>
        <v>53617.549616193995</v>
      </c>
      <c r="AM55" s="81"/>
      <c r="AN55" s="18">
        <f t="shared" si="23"/>
        <v>283574.03258008615</v>
      </c>
      <c r="AO55" s="105">
        <f t="shared" si="56"/>
        <v>283577.70403235959</v>
      </c>
      <c r="AP55" s="18">
        <f t="shared" si="24"/>
        <v>43102.726985195717</v>
      </c>
      <c r="AQ55" s="105">
        <f t="shared" si="48"/>
        <v>43106.398437469164</v>
      </c>
      <c r="AS55" s="82"/>
      <c r="AT55" s="72">
        <f t="shared" si="25"/>
        <v>788508</v>
      </c>
      <c r="AU55" s="106">
        <f t="shared" si="26"/>
        <v>788513.61651507835</v>
      </c>
      <c r="AV55" s="17">
        <f t="shared" si="27"/>
        <v>3045</v>
      </c>
      <c r="AW55" s="107">
        <f t="shared" si="50"/>
        <v>3048.6714522734478</v>
      </c>
      <c r="AX55" s="110">
        <f t="shared" si="29"/>
        <v>458780.84259297629</v>
      </c>
      <c r="AZ55" s="93">
        <v>44</v>
      </c>
      <c r="BA55" s="18">
        <f t="shared" si="30"/>
        <v>246571.91003184411</v>
      </c>
      <c r="BB55" s="105">
        <f t="shared" si="57"/>
        <v>246575.58148411755</v>
      </c>
      <c r="BC55" s="72">
        <f t="shared" si="31"/>
        <v>246571.91003184411</v>
      </c>
      <c r="BD55" s="106">
        <f t="shared" si="58"/>
        <v>246575.58148411755</v>
      </c>
      <c r="BE55" s="18">
        <f t="shared" si="32"/>
        <v>53617.549616193995</v>
      </c>
      <c r="BF55" s="107">
        <f t="shared" si="33"/>
        <v>53623.166131272323</v>
      </c>
      <c r="BG55" s="72">
        <f t="shared" si="34"/>
        <v>53617.549616193995</v>
      </c>
      <c r="BH55" s="106">
        <f t="shared" si="59"/>
        <v>53621.221068467443</v>
      </c>
      <c r="BI55" s="18">
        <f t="shared" si="35"/>
        <v>246571.91003184411</v>
      </c>
      <c r="BJ55" s="105">
        <f t="shared" si="60"/>
        <v>246575.58148411755</v>
      </c>
      <c r="BK55" s="18">
        <f t="shared" si="36"/>
        <v>53617.549616193995</v>
      </c>
      <c r="BL55" s="105">
        <f t="shared" si="49"/>
        <v>53621.221068467443</v>
      </c>
      <c r="BM55" s="72">
        <f t="shared" si="37"/>
        <v>545224.31999999995</v>
      </c>
      <c r="BN55" s="106">
        <f t="shared" si="51"/>
        <v>545229.9365150783</v>
      </c>
      <c r="BO55" s="110">
        <f t="shared" si="38"/>
        <v>245031.18889968831</v>
      </c>
    </row>
    <row r="56" spans="1:67">
      <c r="A56" s="5">
        <v>45</v>
      </c>
      <c r="B56" s="5">
        <v>2055</v>
      </c>
      <c r="C56" s="22">
        <v>1.6</v>
      </c>
      <c r="D56" s="5">
        <v>170</v>
      </c>
      <c r="E56" s="5">
        <v>105</v>
      </c>
      <c r="F56" s="18">
        <f t="shared" si="39"/>
        <v>90.027530864197686</v>
      </c>
      <c r="G56" s="18">
        <v>43.223399999999998</v>
      </c>
      <c r="H56" s="21">
        <v>7</v>
      </c>
      <c r="I56" s="18">
        <f t="shared" si="12"/>
        <v>21.196364465840176</v>
      </c>
      <c r="J56" s="18">
        <v>37.583399999999997</v>
      </c>
      <c r="K56" s="18">
        <f t="shared" si="13"/>
        <v>18.430559471616245</v>
      </c>
      <c r="L56" s="18">
        <v>596.64699610064997</v>
      </c>
      <c r="M56" s="18">
        <v>5</v>
      </c>
      <c r="N56" s="18">
        <f t="shared" si="15"/>
        <v>292.59029106451828</v>
      </c>
      <c r="O56" s="18">
        <v>742.14699610064997</v>
      </c>
      <c r="P56" s="18">
        <f t="shared" si="16"/>
        <v>363.94217522401857</v>
      </c>
      <c r="Q56" s="18">
        <v>59501.958950705703</v>
      </c>
      <c r="R56" s="18">
        <v>-1.57</v>
      </c>
      <c r="S56" s="18">
        <f t="shared" si="17"/>
        <v>29179.222558859765</v>
      </c>
      <c r="T56" s="18">
        <v>47604.458950705703</v>
      </c>
      <c r="U56" s="18">
        <f t="shared" si="18"/>
        <v>23344.796154820899</v>
      </c>
      <c r="V56" s="18">
        <v>545224.31999999995</v>
      </c>
      <c r="W56" s="18">
        <v>788508</v>
      </c>
      <c r="X56" s="18"/>
      <c r="Y56" s="18"/>
      <c r="Z56" s="18"/>
      <c r="AA56" s="18"/>
      <c r="AB56" s="18">
        <v>3045</v>
      </c>
      <c r="AC56" s="93">
        <v>45</v>
      </c>
      <c r="AD56" s="18">
        <f t="shared" si="19"/>
        <v>240592.37544292756</v>
      </c>
      <c r="AE56" s="105">
        <f t="shared" si="52"/>
        <v>240596.15703876922</v>
      </c>
      <c r="AF56" s="72">
        <f t="shared" si="20"/>
        <v>240592.37544292756</v>
      </c>
      <c r="AG56" s="106">
        <f t="shared" si="53"/>
        <v>240596.15703876922</v>
      </c>
      <c r="AH56" s="18">
        <f t="shared" si="21"/>
        <v>52771.615407482692</v>
      </c>
      <c r="AI56" s="107">
        <f t="shared" si="54"/>
        <v>52775.397003324346</v>
      </c>
      <c r="AJ56" s="72">
        <f t="shared" si="22"/>
        <v>52771.615407482692</v>
      </c>
      <c r="AK56" s="106">
        <f t="shared" si="55"/>
        <v>52775.397003324346</v>
      </c>
      <c r="AM56" s="81"/>
      <c r="AN56" s="18">
        <f t="shared" si="23"/>
        <v>276697.17164279538</v>
      </c>
      <c r="AO56" s="105">
        <f t="shared" si="56"/>
        <v>276700.95323863701</v>
      </c>
      <c r="AP56" s="18">
        <f t="shared" si="24"/>
        <v>42425.592204355155</v>
      </c>
      <c r="AQ56" s="105">
        <f t="shared" si="48"/>
        <v>42429.373800196809</v>
      </c>
      <c r="AS56" s="82"/>
      <c r="AT56" s="72">
        <f t="shared" si="25"/>
        <v>788508</v>
      </c>
      <c r="AU56" s="106">
        <f t="shared" si="26"/>
        <v>788513.84117568145</v>
      </c>
      <c r="AV56" s="17">
        <f t="shared" si="27"/>
        <v>3045</v>
      </c>
      <c r="AW56" s="107">
        <f t="shared" si="50"/>
        <v>3048.7815958416513</v>
      </c>
      <c r="AX56" s="110">
        <f t="shared" si="29"/>
        <v>466334.73254100583</v>
      </c>
      <c r="AZ56" s="93">
        <v>45</v>
      </c>
      <c r="BA56" s="18">
        <f t="shared" si="30"/>
        <v>240592.37544292756</v>
      </c>
      <c r="BB56" s="105">
        <f t="shared" si="57"/>
        <v>240596.15703876922</v>
      </c>
      <c r="BC56" s="72">
        <f t="shared" si="31"/>
        <v>240592.37544292756</v>
      </c>
      <c r="BD56" s="106">
        <f t="shared" si="58"/>
        <v>240596.15703876922</v>
      </c>
      <c r="BE56" s="18">
        <f t="shared" si="32"/>
        <v>52775.397003324346</v>
      </c>
      <c r="BF56" s="107">
        <f t="shared" si="33"/>
        <v>52781.238179005806</v>
      </c>
      <c r="BG56" s="72">
        <f t="shared" si="34"/>
        <v>52775.397003324346</v>
      </c>
      <c r="BH56" s="106">
        <f t="shared" si="59"/>
        <v>52779.178599166</v>
      </c>
      <c r="BI56" s="18">
        <f t="shared" si="35"/>
        <v>240592.37544292756</v>
      </c>
      <c r="BJ56" s="105">
        <f t="shared" si="60"/>
        <v>240596.15703876922</v>
      </c>
      <c r="BK56" s="18">
        <f t="shared" si="36"/>
        <v>52775.397003324346</v>
      </c>
      <c r="BL56" s="105">
        <f t="shared" si="49"/>
        <v>52779.178599166</v>
      </c>
      <c r="BM56" s="72">
        <f t="shared" si="37"/>
        <v>545224.31999999995</v>
      </c>
      <c r="BN56" s="106">
        <f t="shared" si="51"/>
        <v>545230.16117568139</v>
      </c>
      <c r="BO56" s="110">
        <f t="shared" si="38"/>
        <v>251852.76595790638</v>
      </c>
    </row>
    <row r="57" spans="1:67">
      <c r="A57" s="5">
        <v>46</v>
      </c>
      <c r="B57" s="5">
        <v>2056</v>
      </c>
      <c r="C57" s="22">
        <v>1.6</v>
      </c>
      <c r="D57" s="5">
        <v>170</v>
      </c>
      <c r="E57" s="5">
        <v>105</v>
      </c>
      <c r="F57" s="18">
        <v>90.815555555555704</v>
      </c>
      <c r="G57" s="18">
        <v>43.223399999999998</v>
      </c>
      <c r="H57" s="21">
        <v>7</v>
      </c>
      <c r="I57" s="18">
        <f t="shared" si="12"/>
        <v>20.863374035510258</v>
      </c>
      <c r="J57" s="18">
        <v>37.583399999999997</v>
      </c>
      <c r="K57" s="18">
        <f t="shared" si="13"/>
        <v>18.141019256379561</v>
      </c>
      <c r="L57" s="18">
        <v>596.64699610064997</v>
      </c>
      <c r="M57" s="18">
        <v>5</v>
      </c>
      <c r="N57" s="18">
        <f t="shared" si="15"/>
        <v>287.99375909371992</v>
      </c>
      <c r="O57" s="18">
        <v>742.14699610064997</v>
      </c>
      <c r="P57" s="18">
        <f t="shared" si="16"/>
        <v>358.22472015108104</v>
      </c>
      <c r="Q57" s="18">
        <v>59501.958950705703</v>
      </c>
      <c r="R57" s="18">
        <v>-1.57</v>
      </c>
      <c r="S57" s="18">
        <f t="shared" si="17"/>
        <v>28720.823105867439</v>
      </c>
      <c r="T57" s="18">
        <v>47604.458950705703</v>
      </c>
      <c r="U57" s="18">
        <f t="shared" si="18"/>
        <v>22978.054314252637</v>
      </c>
      <c r="V57" s="18">
        <v>545224.31999999995</v>
      </c>
      <c r="W57" s="18">
        <v>788508</v>
      </c>
      <c r="X57" s="18"/>
      <c r="Y57" s="18"/>
      <c r="Z57" s="18"/>
      <c r="AA57" s="18"/>
      <c r="AB57" s="18">
        <v>3045</v>
      </c>
      <c r="AC57" s="93">
        <v>46</v>
      </c>
      <c r="AD57" s="18">
        <f t="shared" si="19"/>
        <v>238885.57760626086</v>
      </c>
      <c r="AE57" s="105">
        <f t="shared" si="52"/>
        <v>238889.47264997778</v>
      </c>
      <c r="AF57" s="72">
        <f t="shared" si="20"/>
        <v>238885.57760626086</v>
      </c>
      <c r="AG57" s="106">
        <f t="shared" si="53"/>
        <v>238889.47264997778</v>
      </c>
      <c r="AH57" s="18">
        <f t="shared" si="21"/>
        <v>51942.584421906751</v>
      </c>
      <c r="AI57" s="107">
        <f t="shared" si="54"/>
        <v>51946.479465623655</v>
      </c>
      <c r="AJ57" s="72">
        <f t="shared" si="22"/>
        <v>51942.584421906751</v>
      </c>
      <c r="AK57" s="106">
        <f t="shared" si="55"/>
        <v>51946.479465623655</v>
      </c>
      <c r="AM57" s="81"/>
      <c r="AN57" s="18">
        <f t="shared" si="23"/>
        <v>274734.24105074193</v>
      </c>
      <c r="AO57" s="105">
        <f t="shared" si="56"/>
        <v>274738.13609445881</v>
      </c>
      <c r="AP57" s="18">
        <f t="shared" si="24"/>
        <v>41759.095068589391</v>
      </c>
      <c r="AQ57" s="105">
        <f t="shared" si="48"/>
        <v>41762.990112306295</v>
      </c>
      <c r="AS57" s="82"/>
      <c r="AT57" s="72">
        <f t="shared" si="25"/>
        <v>788508</v>
      </c>
      <c r="AU57" s="106">
        <f t="shared" si="26"/>
        <v>788514.07482270873</v>
      </c>
      <c r="AV57" s="17">
        <f t="shared" si="27"/>
        <v>3045</v>
      </c>
      <c r="AW57" s="107">
        <f t="shared" si="50"/>
        <v>3048.895043716901</v>
      </c>
      <c r="AX57" s="110">
        <f t="shared" si="29"/>
        <v>468964.05357222666</v>
      </c>
      <c r="AZ57" s="93">
        <v>46</v>
      </c>
      <c r="BA57" s="18">
        <f t="shared" si="30"/>
        <v>238885.57760626086</v>
      </c>
      <c r="BB57" s="105">
        <f t="shared" si="57"/>
        <v>238889.47264997778</v>
      </c>
      <c r="BC57" s="72">
        <f t="shared" si="31"/>
        <v>238885.57760626086</v>
      </c>
      <c r="BD57" s="106">
        <f t="shared" si="58"/>
        <v>238889.47264997778</v>
      </c>
      <c r="BE57" s="18">
        <f t="shared" si="32"/>
        <v>51946.479465623655</v>
      </c>
      <c r="BF57" s="107">
        <f t="shared" si="33"/>
        <v>51952.554288332372</v>
      </c>
      <c r="BG57" s="72">
        <f t="shared" si="34"/>
        <v>51946.479465623655</v>
      </c>
      <c r="BH57" s="106">
        <f t="shared" si="59"/>
        <v>51950.37450934056</v>
      </c>
      <c r="BI57" s="18">
        <f t="shared" si="35"/>
        <v>238885.57760626086</v>
      </c>
      <c r="BJ57" s="105">
        <f t="shared" si="60"/>
        <v>238889.47264997778</v>
      </c>
      <c r="BK57" s="18">
        <f t="shared" si="36"/>
        <v>51946.479465623655</v>
      </c>
      <c r="BL57" s="105">
        <f t="shared" si="49"/>
        <v>51950.37450934056</v>
      </c>
      <c r="BM57" s="72">
        <f t="shared" si="37"/>
        <v>545224.31999999995</v>
      </c>
      <c r="BN57" s="106">
        <f t="shared" si="51"/>
        <v>545230.39482270868</v>
      </c>
      <c r="BO57" s="110">
        <f t="shared" si="38"/>
        <v>254388.36788439844</v>
      </c>
    </row>
    <row r="58" spans="1:67">
      <c r="A58" s="5">
        <v>47</v>
      </c>
      <c r="B58" s="5">
        <v>2057</v>
      </c>
      <c r="C58" s="22">
        <v>1.6</v>
      </c>
      <c r="D58" s="5">
        <v>170</v>
      </c>
      <c r="E58" s="5">
        <v>105</v>
      </c>
      <c r="F58" s="18">
        <v>90.815555555555704</v>
      </c>
      <c r="G58" s="18">
        <v>43.223399999999998</v>
      </c>
      <c r="H58" s="21">
        <v>7</v>
      </c>
      <c r="I58" s="18">
        <f t="shared" si="12"/>
        <v>20.535614814846983</v>
      </c>
      <c r="J58" s="18">
        <v>37.583399999999997</v>
      </c>
      <c r="K58" s="18">
        <f t="shared" si="13"/>
        <v>17.856027657063535</v>
      </c>
      <c r="L58" s="18">
        <v>596.64699610064997</v>
      </c>
      <c r="M58" s="18">
        <v>5</v>
      </c>
      <c r="N58" s="18">
        <f t="shared" si="15"/>
        <v>283.46943767400199</v>
      </c>
      <c r="O58" s="18">
        <v>742.14699610064997</v>
      </c>
      <c r="P58" s="18">
        <f t="shared" si="16"/>
        <v>352.59708509554298</v>
      </c>
      <c r="Q58" s="18">
        <v>59501.958950705703</v>
      </c>
      <c r="R58" s="18">
        <v>-1.57</v>
      </c>
      <c r="S58" s="18">
        <f t="shared" si="17"/>
        <v>28269.625011927081</v>
      </c>
      <c r="T58" s="18">
        <v>47604.458950705703</v>
      </c>
      <c r="U58" s="18">
        <f t="shared" si="18"/>
        <v>22617.073910911382</v>
      </c>
      <c r="V58" s="18">
        <v>545224.31999999995</v>
      </c>
      <c r="W58" s="18">
        <v>788508</v>
      </c>
      <c r="X58" s="18"/>
      <c r="Y58" s="18"/>
      <c r="Z58" s="18"/>
      <c r="AA58" s="18"/>
      <c r="AB58" s="18">
        <v>3045</v>
      </c>
      <c r="AC58" s="93">
        <v>47</v>
      </c>
      <c r="AD58" s="18">
        <f t="shared" si="19"/>
        <v>235132.73539528094</v>
      </c>
      <c r="AE58" s="105">
        <f t="shared" si="52"/>
        <v>235136.74729030934</v>
      </c>
      <c r="AF58" s="72">
        <f t="shared" si="20"/>
        <v>235132.73539528094</v>
      </c>
      <c r="AG58" s="106">
        <f t="shared" si="53"/>
        <v>235136.74729030934</v>
      </c>
      <c r="AH58" s="18">
        <f t="shared" si="21"/>
        <v>51126.577338853735</v>
      </c>
      <c r="AI58" s="107">
        <f t="shared" si="54"/>
        <v>51130.589233882143</v>
      </c>
      <c r="AJ58" s="72">
        <f t="shared" si="22"/>
        <v>51126.577338853735</v>
      </c>
      <c r="AK58" s="106">
        <f t="shared" si="55"/>
        <v>51130.589233882143</v>
      </c>
      <c r="AM58" s="81"/>
      <c r="AN58" s="18">
        <f t="shared" si="23"/>
        <v>270418.22387235821</v>
      </c>
      <c r="AO58" s="105">
        <f t="shared" si="56"/>
        <v>270422.23576738662</v>
      </c>
      <c r="AP58" s="18">
        <f t="shared" si="24"/>
        <v>41103.068462730291</v>
      </c>
      <c r="AQ58" s="105">
        <f t="shared" si="48"/>
        <v>41107.080357758699</v>
      </c>
      <c r="AS58" s="82"/>
      <c r="AT58" s="72">
        <f t="shared" si="25"/>
        <v>788508</v>
      </c>
      <c r="AU58" s="106">
        <f t="shared" si="26"/>
        <v>788514.31781561708</v>
      </c>
      <c r="AV58" s="17">
        <f t="shared" si="27"/>
        <v>3045</v>
      </c>
      <c r="AW58" s="107">
        <f t="shared" si="50"/>
        <v>3049.0118950284077</v>
      </c>
      <c r="AX58" s="110">
        <f t="shared" si="29"/>
        <v>473935.98979544325</v>
      </c>
      <c r="AZ58" s="93">
        <v>47</v>
      </c>
      <c r="BA58" s="18">
        <f t="shared" si="30"/>
        <v>235132.73539528094</v>
      </c>
      <c r="BB58" s="105">
        <f t="shared" si="57"/>
        <v>235136.74729030934</v>
      </c>
      <c r="BC58" s="72">
        <f t="shared" si="31"/>
        <v>235132.73539528094</v>
      </c>
      <c r="BD58" s="106">
        <f t="shared" si="58"/>
        <v>235136.74729030934</v>
      </c>
      <c r="BE58" s="18">
        <f t="shared" si="32"/>
        <v>51130.589233882143</v>
      </c>
      <c r="BF58" s="107">
        <f t="shared" si="33"/>
        <v>51136.907049499212</v>
      </c>
      <c r="BG58" s="72">
        <f t="shared" si="34"/>
        <v>51130.589233882143</v>
      </c>
      <c r="BH58" s="106">
        <f t="shared" si="59"/>
        <v>51134.601128910552</v>
      </c>
      <c r="BI58" s="18">
        <f t="shared" si="35"/>
        <v>235132.73539528094</v>
      </c>
      <c r="BJ58" s="105">
        <f t="shared" si="60"/>
        <v>235136.74729030934</v>
      </c>
      <c r="BK58" s="18">
        <f t="shared" si="36"/>
        <v>51130.589233882143</v>
      </c>
      <c r="BL58" s="105">
        <f t="shared" si="49"/>
        <v>51134.601128910552</v>
      </c>
      <c r="BM58" s="72">
        <f t="shared" si="37"/>
        <v>545224.31999999995</v>
      </c>
      <c r="BN58" s="106">
        <f t="shared" si="51"/>
        <v>545230.63781561702</v>
      </c>
      <c r="BO58" s="110">
        <f t="shared" si="38"/>
        <v>258956.98347580852</v>
      </c>
    </row>
    <row r="59" spans="1:67">
      <c r="A59" s="5">
        <v>48</v>
      </c>
      <c r="B59" s="5">
        <v>2058</v>
      </c>
      <c r="C59" s="22">
        <v>1.6</v>
      </c>
      <c r="D59" s="5">
        <v>170</v>
      </c>
      <c r="E59" s="5">
        <v>105</v>
      </c>
      <c r="F59" s="18">
        <f t="shared" si="39"/>
        <v>90.027530864197686</v>
      </c>
      <c r="G59" s="18">
        <f t="shared" si="42"/>
        <v>44.296499999999995</v>
      </c>
      <c r="H59" s="21">
        <v>7</v>
      </c>
      <c r="I59" s="18">
        <f t="shared" si="12"/>
        <v>20.213004622646068</v>
      </c>
      <c r="J59" s="18">
        <f t="shared" si="43"/>
        <v>38.656499999999994</v>
      </c>
      <c r="K59" s="18">
        <f t="shared" si="13"/>
        <v>17.57551321586817</v>
      </c>
      <c r="L59" s="18">
        <f t="shared" si="44"/>
        <v>597.69321010783926</v>
      </c>
      <c r="M59" s="18">
        <v>5</v>
      </c>
      <c r="N59" s="18">
        <f t="shared" si="15"/>
        <v>279.01619239278563</v>
      </c>
      <c r="O59" s="18">
        <f t="shared" si="45"/>
        <v>743.19321010783926</v>
      </c>
      <c r="P59" s="18">
        <f t="shared" si="16"/>
        <v>347.05785900381119</v>
      </c>
      <c r="Q59" s="18">
        <f t="shared" si="46"/>
        <v>59502.991732898969</v>
      </c>
      <c r="R59" s="18">
        <v>-1.57</v>
      </c>
      <c r="S59" s="18">
        <f t="shared" si="17"/>
        <v>27825.515145201698</v>
      </c>
      <c r="T59" s="18">
        <f t="shared" si="47"/>
        <v>47605.491732898969</v>
      </c>
      <c r="U59" s="18">
        <f t="shared" si="18"/>
        <v>22261.764433829347</v>
      </c>
      <c r="V59" s="18">
        <v>545224.31999999995</v>
      </c>
      <c r="W59" s="18">
        <v>788508</v>
      </c>
      <c r="X59" s="18"/>
      <c r="Y59" s="18"/>
      <c r="Z59" s="18"/>
      <c r="AA59" s="18"/>
      <c r="AB59" s="18">
        <v>3045</v>
      </c>
      <c r="AC59" s="93">
        <v>48</v>
      </c>
      <c r="AD59" s="18">
        <f t="shared" si="19"/>
        <v>229430.60848187449</v>
      </c>
      <c r="AE59" s="105">
        <f t="shared" si="52"/>
        <v>229434.74073375374</v>
      </c>
      <c r="AF59" s="72">
        <f t="shared" si="20"/>
        <v>229430.60848187449</v>
      </c>
      <c r="AG59" s="106">
        <f t="shared" si="53"/>
        <v>229434.74073375374</v>
      </c>
      <c r="AH59" s="18">
        <f t="shared" si="21"/>
        <v>50323.389555552625</v>
      </c>
      <c r="AI59" s="107">
        <f t="shared" si="54"/>
        <v>50327.521807431884</v>
      </c>
      <c r="AJ59" s="72">
        <f t="shared" si="22"/>
        <v>50323.389555552625</v>
      </c>
      <c r="AK59" s="106">
        <f t="shared" si="55"/>
        <v>50327.521807431884</v>
      </c>
      <c r="AM59" s="81"/>
      <c r="AN59" s="18">
        <f t="shared" si="23"/>
        <v>263860.40014089871</v>
      </c>
      <c r="AO59" s="105">
        <f t="shared" si="56"/>
        <v>263864.53239277797</v>
      </c>
      <c r="AP59" s="18">
        <f t="shared" si="24"/>
        <v>40457.347896953914</v>
      </c>
      <c r="AQ59" s="105">
        <f t="shared" si="48"/>
        <v>40461.480148833172</v>
      </c>
      <c r="AS59" s="82"/>
      <c r="AT59" s="72">
        <f t="shared" si="25"/>
        <v>788508</v>
      </c>
      <c r="AU59" s="106">
        <f t="shared" si="26"/>
        <v>788514.57052824181</v>
      </c>
      <c r="AV59" s="17">
        <f t="shared" si="27"/>
        <v>3045</v>
      </c>
      <c r="AW59" s="107">
        <f t="shared" si="50"/>
        <v>3049.1322518792604</v>
      </c>
      <c r="AX59" s="110">
        <f t="shared" si="29"/>
        <v>481139.42573475139</v>
      </c>
      <c r="AZ59" s="93">
        <v>48</v>
      </c>
      <c r="BA59" s="18">
        <f t="shared" si="30"/>
        <v>229430.60848187449</v>
      </c>
      <c r="BB59" s="105">
        <f t="shared" si="57"/>
        <v>229434.74073375374</v>
      </c>
      <c r="BC59" s="72">
        <f t="shared" si="31"/>
        <v>229430.60848187449</v>
      </c>
      <c r="BD59" s="106">
        <f t="shared" si="58"/>
        <v>229434.74073375374</v>
      </c>
      <c r="BE59" s="18">
        <f t="shared" si="32"/>
        <v>50327.521807431884</v>
      </c>
      <c r="BF59" s="107">
        <f t="shared" si="33"/>
        <v>50334.092335673638</v>
      </c>
      <c r="BG59" s="72">
        <f t="shared" si="34"/>
        <v>50327.521807431884</v>
      </c>
      <c r="BH59" s="106">
        <f t="shared" si="59"/>
        <v>50331.654059311142</v>
      </c>
      <c r="BI59" s="18">
        <f t="shared" si="35"/>
        <v>229430.60848187449</v>
      </c>
      <c r="BJ59" s="105">
        <f t="shared" si="60"/>
        <v>229434.74073375374</v>
      </c>
      <c r="BK59" s="18">
        <f t="shared" si="36"/>
        <v>50327.521807431884</v>
      </c>
      <c r="BL59" s="105">
        <f t="shared" si="49"/>
        <v>50331.654059311142</v>
      </c>
      <c r="BM59" s="72">
        <f t="shared" si="37"/>
        <v>545224.31999999995</v>
      </c>
      <c r="BN59" s="106">
        <f t="shared" si="51"/>
        <v>545230.89052824175</v>
      </c>
      <c r="BO59" s="110">
        <f t="shared" si="38"/>
        <v>265462.05745881435</v>
      </c>
    </row>
    <row r="60" spans="1:67">
      <c r="A60" s="5">
        <v>49</v>
      </c>
      <c r="B60" s="5">
        <v>2059</v>
      </c>
      <c r="C60" s="22">
        <v>1.6</v>
      </c>
      <c r="D60" s="5">
        <v>170</v>
      </c>
      <c r="E60" s="5">
        <v>105</v>
      </c>
      <c r="F60" s="18">
        <v>90.815555555555704</v>
      </c>
      <c r="G60" s="18">
        <v>43.223399999999998</v>
      </c>
      <c r="H60" s="21">
        <v>7</v>
      </c>
      <c r="I60" s="18">
        <f t="shared" si="12"/>
        <v>19.895462568752691</v>
      </c>
      <c r="J60" s="18">
        <v>37.583399999999997</v>
      </c>
      <c r="K60" s="18">
        <f t="shared" si="13"/>
        <v>17.299405597580474</v>
      </c>
      <c r="L60" s="18">
        <v>596.64699610064997</v>
      </c>
      <c r="M60" s="18">
        <v>5</v>
      </c>
      <c r="N60" s="18">
        <f t="shared" si="15"/>
        <v>274.6329066588749</v>
      </c>
      <c r="O60" s="18">
        <v>742.14699610064997</v>
      </c>
      <c r="P60" s="18">
        <f t="shared" si="16"/>
        <v>341.60565298964752</v>
      </c>
      <c r="Q60" s="18">
        <v>59501.958950705703</v>
      </c>
      <c r="R60" s="18">
        <v>-1.57</v>
      </c>
      <c r="S60" s="18">
        <f t="shared" si="17"/>
        <v>27388.382151131667</v>
      </c>
      <c r="T60" s="18">
        <v>47604.458950705703</v>
      </c>
      <c r="U60" s="18">
        <f t="shared" si="18"/>
        <v>21912.036793947012</v>
      </c>
      <c r="V60" s="18">
        <v>545224.31999999995</v>
      </c>
      <c r="W60" s="18">
        <v>788508</v>
      </c>
      <c r="X60" s="18"/>
      <c r="Y60" s="18"/>
      <c r="Z60" s="18"/>
      <c r="AA60" s="18"/>
      <c r="AB60" s="18">
        <v>3045</v>
      </c>
      <c r="AC60" s="93">
        <v>49</v>
      </c>
      <c r="AD60" s="18">
        <f t="shared" si="19"/>
        <v>227802.99386814833</v>
      </c>
      <c r="AE60" s="105">
        <f t="shared" si="52"/>
        <v>227807.25008758396</v>
      </c>
      <c r="AF60" s="72">
        <f t="shared" si="20"/>
        <v>227802.99386814833</v>
      </c>
      <c r="AG60" s="106">
        <f t="shared" si="53"/>
        <v>227807.25008758396</v>
      </c>
      <c r="AH60" s="18">
        <f t="shared" si="21"/>
        <v>49532.819683498892</v>
      </c>
      <c r="AI60" s="107">
        <f t="shared" si="54"/>
        <v>49537.075902934528</v>
      </c>
      <c r="AJ60" s="72">
        <f t="shared" si="22"/>
        <v>49532.819683498892</v>
      </c>
      <c r="AK60" s="106">
        <f t="shared" si="55"/>
        <v>49537.075902934528</v>
      </c>
      <c r="AM60" s="81"/>
      <c r="AN60" s="18">
        <f t="shared" si="23"/>
        <v>261988.53550132565</v>
      </c>
      <c r="AO60" s="105">
        <f t="shared" si="56"/>
        <v>261992.79172076128</v>
      </c>
      <c r="AP60" s="18">
        <f t="shared" si="24"/>
        <v>39821.771465536862</v>
      </c>
      <c r="AQ60" s="105">
        <f t="shared" si="48"/>
        <v>39826.027684972498</v>
      </c>
      <c r="AS60" s="82"/>
      <c r="AT60" s="72">
        <f t="shared" si="25"/>
        <v>788508</v>
      </c>
      <c r="AU60" s="106">
        <f t="shared" si="26"/>
        <v>788514.83334937145</v>
      </c>
      <c r="AV60" s="17">
        <f t="shared" si="27"/>
        <v>3045</v>
      </c>
      <c r="AW60" s="107">
        <f t="shared" si="50"/>
        <v>3049.2562194356378</v>
      </c>
      <c r="AX60" s="110">
        <f t="shared" si="29"/>
        <v>483646.75772420201</v>
      </c>
      <c r="AZ60" s="93">
        <v>49</v>
      </c>
      <c r="BA60" s="18">
        <f t="shared" si="30"/>
        <v>227802.99386814833</v>
      </c>
      <c r="BB60" s="105">
        <f t="shared" si="57"/>
        <v>227807.25008758396</v>
      </c>
      <c r="BC60" s="72">
        <f t="shared" si="31"/>
        <v>227802.99386814833</v>
      </c>
      <c r="BD60" s="106">
        <f t="shared" si="58"/>
        <v>227807.25008758396</v>
      </c>
      <c r="BE60" s="18">
        <f t="shared" si="32"/>
        <v>49537.075902934528</v>
      </c>
      <c r="BF60" s="107">
        <f t="shared" si="33"/>
        <v>49543.909252305952</v>
      </c>
      <c r="BG60" s="72">
        <f t="shared" si="34"/>
        <v>49537.075902934528</v>
      </c>
      <c r="BH60" s="106">
        <f t="shared" si="59"/>
        <v>49541.332122370164</v>
      </c>
      <c r="BI60" s="18">
        <f t="shared" si="35"/>
        <v>227802.99386814833</v>
      </c>
      <c r="BJ60" s="105">
        <f t="shared" si="60"/>
        <v>227807.25008758396</v>
      </c>
      <c r="BK60" s="18">
        <f t="shared" si="36"/>
        <v>49537.075902934528</v>
      </c>
      <c r="BL60" s="105">
        <f t="shared" si="49"/>
        <v>49541.332122370164</v>
      </c>
      <c r="BM60" s="72">
        <f t="shared" si="37"/>
        <v>545224.31999999995</v>
      </c>
      <c r="BN60" s="106">
        <f t="shared" si="51"/>
        <v>545231.15334937139</v>
      </c>
      <c r="BO60" s="110">
        <f t="shared" si="38"/>
        <v>267879.99400948151</v>
      </c>
    </row>
    <row r="61" spans="1:67">
      <c r="A61" s="5">
        <v>50</v>
      </c>
      <c r="B61" s="5">
        <v>2060</v>
      </c>
      <c r="C61" s="22">
        <v>1.6</v>
      </c>
      <c r="D61" s="5">
        <v>170</v>
      </c>
      <c r="E61" s="5">
        <v>105</v>
      </c>
      <c r="F61" s="18">
        <v>90.815555555555704</v>
      </c>
      <c r="G61" s="18">
        <v>43.223399999999998</v>
      </c>
      <c r="H61" s="21">
        <v>7</v>
      </c>
      <c r="I61" s="18">
        <f t="shared" si="12"/>
        <v>19.582909033779345</v>
      </c>
      <c r="J61" s="18">
        <v>37.583399999999997</v>
      </c>
      <c r="K61" s="18">
        <f t="shared" si="13"/>
        <v>17.02763557193887</v>
      </c>
      <c r="L61" s="18">
        <v>596.64699610064997</v>
      </c>
      <c r="M61" s="18">
        <v>5</v>
      </c>
      <c r="N61" s="18">
        <f t="shared" si="15"/>
        <v>270.31848142248708</v>
      </c>
      <c r="O61" s="18">
        <v>742.14699610064997</v>
      </c>
      <c r="P61" s="18">
        <f t="shared" si="16"/>
        <v>336.23909998592478</v>
      </c>
      <c r="Q61" s="18">
        <v>59501.958950705703</v>
      </c>
      <c r="R61" s="18">
        <v>-1.57</v>
      </c>
      <c r="S61" s="18">
        <f t="shared" si="17"/>
        <v>26958.116424514094</v>
      </c>
      <c r="T61" s="18">
        <v>47604.458950705703</v>
      </c>
      <c r="U61" s="18">
        <f t="shared" si="18"/>
        <v>21567.803301775257</v>
      </c>
      <c r="V61" s="18">
        <v>545224.31999999995</v>
      </c>
      <c r="W61" s="18">
        <v>788508</v>
      </c>
      <c r="X61" s="18"/>
      <c r="Y61" s="18"/>
      <c r="Z61" s="18"/>
      <c r="AA61" s="18"/>
      <c r="AB61" s="18">
        <v>3045</v>
      </c>
      <c r="AC61" s="93">
        <v>50</v>
      </c>
      <c r="AD61" s="18">
        <f t="shared" si="19"/>
        <v>224224.2567181598</v>
      </c>
      <c r="AE61" s="105">
        <f t="shared" si="52"/>
        <v>224228.64062417852</v>
      </c>
      <c r="AF61" s="72">
        <f t="shared" si="20"/>
        <v>224224.2567181598</v>
      </c>
      <c r="AG61" s="106">
        <f t="shared" si="53"/>
        <v>224228.64062417852</v>
      </c>
      <c r="AH61" s="18">
        <f t="shared" si="21"/>
        <v>48754.66949795909</v>
      </c>
      <c r="AI61" s="107">
        <f t="shared" si="54"/>
        <v>48759.053403977799</v>
      </c>
      <c r="AJ61" s="72">
        <f t="shared" si="22"/>
        <v>48754.66949795909</v>
      </c>
      <c r="AK61" s="106">
        <f t="shared" si="55"/>
        <v>48759.053403977799</v>
      </c>
      <c r="AM61" s="81"/>
      <c r="AN61" s="18">
        <f t="shared" si="23"/>
        <v>257872.75067800435</v>
      </c>
      <c r="AO61" s="105">
        <f t="shared" si="56"/>
        <v>257877.13458402306</v>
      </c>
      <c r="AP61" s="18">
        <f t="shared" si="24"/>
        <v>39196.179806260625</v>
      </c>
      <c r="AQ61" s="105">
        <f t="shared" si="48"/>
        <v>39200.563712279334</v>
      </c>
      <c r="AS61" s="82"/>
      <c r="AT61" s="72">
        <f t="shared" si="25"/>
        <v>788508</v>
      </c>
      <c r="AU61" s="106">
        <f t="shared" si="26"/>
        <v>788515.10668334633</v>
      </c>
      <c r="AV61" s="17">
        <f t="shared" si="27"/>
        <v>3045</v>
      </c>
      <c r="AW61" s="107">
        <f t="shared" si="50"/>
        <v>3049.383906018707</v>
      </c>
      <c r="AX61" s="110">
        <f t="shared" si="29"/>
        <v>488388.02448102541</v>
      </c>
      <c r="AZ61" s="93">
        <v>50</v>
      </c>
      <c r="BA61" s="18">
        <f t="shared" si="30"/>
        <v>224224.2567181598</v>
      </c>
      <c r="BB61" s="105">
        <f t="shared" si="57"/>
        <v>224228.64062417852</v>
      </c>
      <c r="BC61" s="72">
        <f t="shared" si="31"/>
        <v>224224.2567181598</v>
      </c>
      <c r="BD61" s="106">
        <f t="shared" si="58"/>
        <v>224228.64062417852</v>
      </c>
      <c r="BE61" s="18">
        <f t="shared" si="32"/>
        <v>48759.053403977799</v>
      </c>
      <c r="BF61" s="107">
        <f t="shared" si="33"/>
        <v>48766.160087324075</v>
      </c>
      <c r="BG61" s="72">
        <f t="shared" si="34"/>
        <v>48759.053403977799</v>
      </c>
      <c r="BH61" s="106">
        <f t="shared" si="59"/>
        <v>48763.437309996509</v>
      </c>
      <c r="BI61" s="18">
        <f t="shared" si="35"/>
        <v>224224.2567181598</v>
      </c>
      <c r="BJ61" s="105">
        <f t="shared" si="60"/>
        <v>224228.64062417852</v>
      </c>
      <c r="BK61" s="18">
        <f t="shared" si="36"/>
        <v>48759.053403977799</v>
      </c>
      <c r="BL61" s="105">
        <f t="shared" si="49"/>
        <v>48763.437309996509</v>
      </c>
      <c r="BM61" s="72">
        <f t="shared" si="37"/>
        <v>545224.31999999995</v>
      </c>
      <c r="BN61" s="106">
        <f t="shared" si="51"/>
        <v>545231.42668334628</v>
      </c>
      <c r="BO61" s="110">
        <f t="shared" si="38"/>
        <v>272236.62597184372</v>
      </c>
    </row>
    <row r="62" spans="1:67">
      <c r="A62" s="5">
        <v>51</v>
      </c>
      <c r="B62" s="5">
        <v>2061</v>
      </c>
      <c r="C62" s="22">
        <v>1.6</v>
      </c>
      <c r="D62" s="5">
        <v>170</v>
      </c>
      <c r="E62" s="5">
        <v>105</v>
      </c>
      <c r="F62" s="18">
        <f t="shared" si="39"/>
        <v>90.027530864197686</v>
      </c>
      <c r="G62" s="18">
        <v>43.223399999999998</v>
      </c>
      <c r="H62" s="21">
        <v>7</v>
      </c>
      <c r="I62" s="18">
        <f t="shared" si="12"/>
        <v>19.27526564914238</v>
      </c>
      <c r="J62" s="18">
        <v>37.583399999999997</v>
      </c>
      <c r="K62" s="18">
        <f t="shared" si="13"/>
        <v>16.760134996274648</v>
      </c>
      <c r="L62" s="18">
        <v>596.64699610064997</v>
      </c>
      <c r="M62" s="18">
        <v>5</v>
      </c>
      <c r="N62" s="18">
        <f t="shared" si="15"/>
        <v>266.07183489968043</v>
      </c>
      <c r="O62" s="18">
        <v>742.14699610064997</v>
      </c>
      <c r="P62" s="18">
        <f t="shared" si="16"/>
        <v>330.95685440185321</v>
      </c>
      <c r="Q62" s="18">
        <v>59501.958950705703</v>
      </c>
      <c r="R62" s="18">
        <v>-1.57</v>
      </c>
      <c r="S62" s="18">
        <f t="shared" si="17"/>
        <v>26534.610082020794</v>
      </c>
      <c r="T62" s="18">
        <v>47604.458950705703</v>
      </c>
      <c r="U62" s="18">
        <f t="shared" si="18"/>
        <v>21228.977645408417</v>
      </c>
      <c r="V62" s="18">
        <v>545224.31999999995</v>
      </c>
      <c r="W62" s="18">
        <v>788508</v>
      </c>
      <c r="X62" s="18"/>
      <c r="Y62" s="18"/>
      <c r="Z62" s="18"/>
      <c r="AA62" s="18"/>
      <c r="AB62" s="18">
        <v>3045</v>
      </c>
      <c r="AC62" s="93">
        <v>51</v>
      </c>
      <c r="AD62" s="18">
        <f t="shared" si="19"/>
        <v>218786.66774645916</v>
      </c>
      <c r="AE62" s="105">
        <f t="shared" si="52"/>
        <v>218791.18316965844</v>
      </c>
      <c r="AF62" s="72">
        <f t="shared" si="20"/>
        <v>218786.66774645916</v>
      </c>
      <c r="AG62" s="106">
        <f t="shared" si="53"/>
        <v>218791.18316965844</v>
      </c>
      <c r="AH62" s="18">
        <f t="shared" si="21"/>
        <v>47988.743888268713</v>
      </c>
      <c r="AI62" s="107">
        <f t="shared" si="54"/>
        <v>47993.259311467984</v>
      </c>
      <c r="AJ62" s="72">
        <f t="shared" si="22"/>
        <v>47988.743888268713</v>
      </c>
      <c r="AK62" s="106">
        <f t="shared" si="55"/>
        <v>47993.259311467984</v>
      </c>
      <c r="AM62" s="81"/>
      <c r="AN62" s="18">
        <f t="shared" si="23"/>
        <v>251619.1631058474</v>
      </c>
      <c r="AO62" s="105">
        <f t="shared" si="56"/>
        <v>251623.67852904668</v>
      </c>
      <c r="AP62" s="18">
        <f t="shared" si="24"/>
        <v>38580.416060453659</v>
      </c>
      <c r="AQ62" s="105">
        <f t="shared" si="48"/>
        <v>38584.93148365293</v>
      </c>
      <c r="AS62" s="82"/>
      <c r="AT62" s="72">
        <f t="shared" si="25"/>
        <v>788508</v>
      </c>
      <c r="AU62" s="106">
        <f t="shared" si="26"/>
        <v>788515.39095068013</v>
      </c>
      <c r="AV62" s="17">
        <f t="shared" si="27"/>
        <v>3045</v>
      </c>
      <c r="AW62" s="107">
        <f t="shared" si="50"/>
        <v>3049.5154231992683</v>
      </c>
      <c r="AX62" s="110">
        <f t="shared" si="29"/>
        <v>495257.26551478112</v>
      </c>
      <c r="AZ62" s="93">
        <v>51</v>
      </c>
      <c r="BA62" s="18">
        <f t="shared" si="30"/>
        <v>218786.66774645916</v>
      </c>
      <c r="BB62" s="105">
        <f t="shared" si="57"/>
        <v>218791.18316965844</v>
      </c>
      <c r="BC62" s="72">
        <f t="shared" si="31"/>
        <v>218786.66774645916</v>
      </c>
      <c r="BD62" s="106">
        <f t="shared" si="58"/>
        <v>218791.18316965844</v>
      </c>
      <c r="BE62" s="18">
        <f t="shared" si="32"/>
        <v>47993.259311467984</v>
      </c>
      <c r="BF62" s="107">
        <f t="shared" si="33"/>
        <v>48000.650262148112</v>
      </c>
      <c r="BG62" s="72">
        <f t="shared" si="34"/>
        <v>47993.259311467984</v>
      </c>
      <c r="BH62" s="106">
        <f t="shared" si="59"/>
        <v>47997.774734667255</v>
      </c>
      <c r="BI62" s="18">
        <f t="shared" si="35"/>
        <v>218786.66774645916</v>
      </c>
      <c r="BJ62" s="105">
        <f t="shared" si="60"/>
        <v>218791.18316965844</v>
      </c>
      <c r="BK62" s="18">
        <f t="shared" si="36"/>
        <v>47993.259311467984</v>
      </c>
      <c r="BL62" s="105">
        <f t="shared" si="49"/>
        <v>47997.774734667255</v>
      </c>
      <c r="BM62" s="72">
        <f t="shared" si="37"/>
        <v>545224.31999999995</v>
      </c>
      <c r="BN62" s="106">
        <f t="shared" si="51"/>
        <v>545231.71095068008</v>
      </c>
      <c r="BO62" s="110">
        <f t="shared" si="38"/>
        <v>278439.87751887355</v>
      </c>
    </row>
    <row r="63" spans="1:67">
      <c r="A63" s="5">
        <v>52</v>
      </c>
      <c r="B63" s="5">
        <v>2062</v>
      </c>
      <c r="C63" s="22">
        <v>1.6</v>
      </c>
      <c r="D63" s="5">
        <v>170</v>
      </c>
      <c r="E63" s="5">
        <v>105</v>
      </c>
      <c r="F63" s="18">
        <v>90.815555555555704</v>
      </c>
      <c r="G63" s="18">
        <f t="shared" si="42"/>
        <v>44.296499999999995</v>
      </c>
      <c r="H63" s="21">
        <v>7</v>
      </c>
      <c r="I63" s="18">
        <f t="shared" si="12"/>
        <v>18.972455277412106</v>
      </c>
      <c r="J63" s="18">
        <f t="shared" si="43"/>
        <v>38.656499999999994</v>
      </c>
      <c r="K63" s="18">
        <f t="shared" si="13"/>
        <v>16.496836798426088</v>
      </c>
      <c r="L63" s="18">
        <f t="shared" si="44"/>
        <v>597.69321010783926</v>
      </c>
      <c r="M63" s="18">
        <v>5</v>
      </c>
      <c r="N63" s="18">
        <f t="shared" si="15"/>
        <v>261.89190230111137</v>
      </c>
      <c r="O63" s="18">
        <f t="shared" si="45"/>
        <v>743.19321010783926</v>
      </c>
      <c r="P63" s="18">
        <f t="shared" si="16"/>
        <v>325.7575917855911</v>
      </c>
      <c r="Q63" s="18">
        <f t="shared" si="46"/>
        <v>59502.991732898969</v>
      </c>
      <c r="R63" s="18">
        <v>-1.57</v>
      </c>
      <c r="S63" s="18">
        <f t="shared" si="17"/>
        <v>26117.756935147972</v>
      </c>
      <c r="T63" s="18">
        <f t="shared" si="47"/>
        <v>47605.491732898969</v>
      </c>
      <c r="U63" s="18">
        <f t="shared" si="18"/>
        <v>20895.474868882699</v>
      </c>
      <c r="V63" s="18">
        <v>545224.31999999995</v>
      </c>
      <c r="W63" s="18">
        <v>788508</v>
      </c>
      <c r="X63" s="18"/>
      <c r="Y63" s="18"/>
      <c r="Z63" s="18"/>
      <c r="AA63" s="18"/>
      <c r="AB63" s="18">
        <v>3045</v>
      </c>
      <c r="AC63" s="93">
        <v>52</v>
      </c>
      <c r="AD63" s="18">
        <f t="shared" si="19"/>
        <v>217234.56281996801</v>
      </c>
      <c r="AE63" s="105">
        <f t="shared" si="52"/>
        <v>217239.21370586325</v>
      </c>
      <c r="AF63" s="72">
        <f t="shared" si="20"/>
        <v>217234.56281996801</v>
      </c>
      <c r="AG63" s="106">
        <f t="shared" si="53"/>
        <v>217239.21370586325</v>
      </c>
      <c r="AH63" s="18">
        <f t="shared" si="21"/>
        <v>47234.850808910713</v>
      </c>
      <c r="AI63" s="107">
        <f t="shared" si="54"/>
        <v>47239.501694805957</v>
      </c>
      <c r="AJ63" s="72">
        <f t="shared" si="22"/>
        <v>47234.850808910713</v>
      </c>
      <c r="AK63" s="106">
        <f t="shared" si="55"/>
        <v>47239.501694805957</v>
      </c>
      <c r="AM63" s="81"/>
      <c r="AN63" s="18">
        <f t="shared" si="23"/>
        <v>249834.13960931168</v>
      </c>
      <c r="AO63" s="105">
        <f t="shared" si="56"/>
        <v>249838.79049520692</v>
      </c>
      <c r="AP63" s="18">
        <f t="shared" si="24"/>
        <v>37974.325833661147</v>
      </c>
      <c r="AQ63" s="105">
        <f t="shared" si="48"/>
        <v>37978.976719556391</v>
      </c>
      <c r="AS63" s="82"/>
      <c r="AT63" s="72">
        <f t="shared" si="25"/>
        <v>788508</v>
      </c>
      <c r="AU63" s="106">
        <f t="shared" si="26"/>
        <v>788515.68658870738</v>
      </c>
      <c r="AV63" s="17">
        <f t="shared" si="27"/>
        <v>3045</v>
      </c>
      <c r="AW63" s="107">
        <f t="shared" si="50"/>
        <v>3049.6508858952466</v>
      </c>
      <c r="AX63" s="110">
        <f t="shared" si="29"/>
        <v>497648.26848804893</v>
      </c>
      <c r="AZ63" s="93">
        <v>52</v>
      </c>
      <c r="BA63" s="18">
        <f t="shared" si="30"/>
        <v>217234.56281996801</v>
      </c>
      <c r="BB63" s="105">
        <f t="shared" si="57"/>
        <v>217239.21370586325</v>
      </c>
      <c r="BC63" s="72">
        <f t="shared" si="31"/>
        <v>217234.56281996801</v>
      </c>
      <c r="BD63" s="106">
        <f t="shared" si="58"/>
        <v>217239.21370586325</v>
      </c>
      <c r="BE63" s="18">
        <f t="shared" si="32"/>
        <v>47239.501694805957</v>
      </c>
      <c r="BF63" s="107">
        <f t="shared" si="33"/>
        <v>47247.188283513293</v>
      </c>
      <c r="BG63" s="72">
        <f t="shared" si="34"/>
        <v>47239.501694805957</v>
      </c>
      <c r="BH63" s="106">
        <f t="shared" si="59"/>
        <v>47244.1525807012</v>
      </c>
      <c r="BI63" s="18">
        <f t="shared" si="35"/>
        <v>217234.56281996801</v>
      </c>
      <c r="BJ63" s="105">
        <f t="shared" si="60"/>
        <v>217239.21370586325</v>
      </c>
      <c r="BK63" s="18">
        <f t="shared" si="36"/>
        <v>47239.501694805957</v>
      </c>
      <c r="BL63" s="105">
        <f t="shared" si="49"/>
        <v>47244.1525807012</v>
      </c>
      <c r="BM63" s="72">
        <f t="shared" si="37"/>
        <v>545224.31999999995</v>
      </c>
      <c r="BN63" s="106">
        <f t="shared" si="51"/>
        <v>545232.00658870733</v>
      </c>
      <c r="BO63" s="110">
        <f t="shared" si="38"/>
        <v>280745.60459933092</v>
      </c>
    </row>
    <row r="64" spans="1:67">
      <c r="A64" s="5">
        <v>53</v>
      </c>
      <c r="B64" s="5">
        <v>2063</v>
      </c>
      <c r="C64" s="22">
        <v>1.6</v>
      </c>
      <c r="D64" s="5">
        <v>170</v>
      </c>
      <c r="E64" s="5">
        <v>105</v>
      </c>
      <c r="F64" s="18">
        <v>90.815555555555704</v>
      </c>
      <c r="G64" s="18">
        <v>43.223399999999998</v>
      </c>
      <c r="H64" s="21">
        <v>7</v>
      </c>
      <c r="I64" s="18">
        <f t="shared" si="12"/>
        <v>18.674401992971653</v>
      </c>
      <c r="J64" s="18">
        <v>37.583399999999997</v>
      </c>
      <c r="K64" s="18">
        <f t="shared" si="13"/>
        <v>16.237674959921033</v>
      </c>
      <c r="L64" s="18">
        <v>596.64699610064997</v>
      </c>
      <c r="M64" s="18">
        <v>5</v>
      </c>
      <c r="N64" s="18">
        <f t="shared" si="15"/>
        <v>257.7776355650534</v>
      </c>
      <c r="O64" s="18">
        <v>742.14699610064997</v>
      </c>
      <c r="P64" s="18">
        <f t="shared" si="16"/>
        <v>320.64000849215711</v>
      </c>
      <c r="Q64" s="18">
        <v>59501.958950705703</v>
      </c>
      <c r="R64" s="18">
        <v>-1.57</v>
      </c>
      <c r="S64" s="18">
        <f t="shared" si="17"/>
        <v>25707.452463590926</v>
      </c>
      <c r="T64" s="18">
        <v>47604.458950705703</v>
      </c>
      <c r="U64" s="18">
        <f t="shared" si="18"/>
        <v>20567.211350874662</v>
      </c>
      <c r="V64" s="18">
        <v>545224.31999999995</v>
      </c>
      <c r="W64" s="18">
        <v>788508</v>
      </c>
      <c r="X64" s="18"/>
      <c r="Y64" s="18"/>
      <c r="Z64" s="18"/>
      <c r="AA64" s="18"/>
      <c r="AB64" s="18">
        <v>3045</v>
      </c>
      <c r="AC64" s="93">
        <v>53</v>
      </c>
      <c r="AD64" s="18">
        <f t="shared" si="19"/>
        <v>213821.85350028583</v>
      </c>
      <c r="AE64" s="105">
        <f t="shared" si="52"/>
        <v>213826.64391275792</v>
      </c>
      <c r="AF64" s="72">
        <f t="shared" si="20"/>
        <v>213821.85350028583</v>
      </c>
      <c r="AG64" s="106">
        <f t="shared" si="53"/>
        <v>213826.64391275792</v>
      </c>
      <c r="AH64" s="18">
        <f t="shared" si="21"/>
        <v>46492.801231362784</v>
      </c>
      <c r="AI64" s="107">
        <f t="shared" si="54"/>
        <v>46497.591643834887</v>
      </c>
      <c r="AJ64" s="72">
        <f t="shared" si="22"/>
        <v>46492.801231362784</v>
      </c>
      <c r="AK64" s="106">
        <f t="shared" si="55"/>
        <v>46497.591643834887</v>
      </c>
      <c r="AM64" s="81"/>
      <c r="AN64" s="18">
        <f t="shared" si="23"/>
        <v>245909.29779062711</v>
      </c>
      <c r="AO64" s="105">
        <f t="shared" si="56"/>
        <v>245914.08820309921</v>
      </c>
      <c r="AP64" s="18">
        <f t="shared" si="24"/>
        <v>37377.757156932741</v>
      </c>
      <c r="AQ64" s="105">
        <f t="shared" si="48"/>
        <v>37382.547569404844</v>
      </c>
      <c r="AS64" s="82"/>
      <c r="AT64" s="72">
        <f t="shared" si="25"/>
        <v>788508</v>
      </c>
      <c r="AU64" s="106">
        <f t="shared" si="26"/>
        <v>788515.99405225564</v>
      </c>
      <c r="AV64" s="17">
        <f t="shared" si="27"/>
        <v>3045</v>
      </c>
      <c r="AW64" s="107">
        <f t="shared" si="50"/>
        <v>3049.7904124721035</v>
      </c>
      <c r="AX64" s="110">
        <f t="shared" si="29"/>
        <v>502169.56786727952</v>
      </c>
      <c r="AZ64" s="93">
        <v>53</v>
      </c>
      <c r="BA64" s="18">
        <f t="shared" si="30"/>
        <v>213821.85350028583</v>
      </c>
      <c r="BB64" s="105">
        <f t="shared" si="57"/>
        <v>213826.64391275792</v>
      </c>
      <c r="BC64" s="72">
        <f t="shared" si="31"/>
        <v>213821.85350028583</v>
      </c>
      <c r="BD64" s="106">
        <f t="shared" si="58"/>
        <v>213826.64391275792</v>
      </c>
      <c r="BE64" s="18">
        <f t="shared" si="32"/>
        <v>46497.591643834887</v>
      </c>
      <c r="BF64" s="107">
        <f t="shared" si="33"/>
        <v>46505.585696090515</v>
      </c>
      <c r="BG64" s="72">
        <f t="shared" si="34"/>
        <v>46497.591643834887</v>
      </c>
      <c r="BH64" s="106">
        <f t="shared" si="59"/>
        <v>46502.382056306989</v>
      </c>
      <c r="BI64" s="18">
        <f t="shared" si="35"/>
        <v>213821.85350028583</v>
      </c>
      <c r="BJ64" s="105">
        <f t="shared" si="60"/>
        <v>213826.64391275792</v>
      </c>
      <c r="BK64" s="18">
        <f t="shared" si="36"/>
        <v>46497.591643834887</v>
      </c>
      <c r="BL64" s="105">
        <f t="shared" si="49"/>
        <v>46502.382056306989</v>
      </c>
      <c r="BM64" s="72">
        <f t="shared" si="37"/>
        <v>545224.31999999995</v>
      </c>
      <c r="BN64" s="106">
        <f t="shared" si="51"/>
        <v>545232.31405225559</v>
      </c>
      <c r="BO64" s="110">
        <f t="shared" si="38"/>
        <v>284900.08444340719</v>
      </c>
    </row>
    <row r="65" spans="1:67">
      <c r="A65" s="5">
        <v>54</v>
      </c>
      <c r="B65" s="5">
        <v>2064</v>
      </c>
      <c r="C65" s="22">
        <v>1.6</v>
      </c>
      <c r="D65" s="5">
        <v>170</v>
      </c>
      <c r="E65" s="5">
        <v>105</v>
      </c>
      <c r="F65" s="18">
        <f t="shared" si="39"/>
        <v>90.027530864197686</v>
      </c>
      <c r="G65" s="18">
        <v>43.223399999999998</v>
      </c>
      <c r="H65" s="21">
        <v>7</v>
      </c>
      <c r="I65" s="18">
        <f t="shared" si="12"/>
        <v>18.381031062979627</v>
      </c>
      <c r="J65" s="18">
        <v>37.583399999999997</v>
      </c>
      <c r="K65" s="18">
        <f t="shared" si="13"/>
        <v>15.982584499423657</v>
      </c>
      <c r="L65" s="18">
        <v>596.64699610064997</v>
      </c>
      <c r="M65" s="18">
        <v>5</v>
      </c>
      <c r="N65" s="18">
        <f t="shared" si="15"/>
        <v>253.72800309460922</v>
      </c>
      <c r="O65" s="18">
        <v>742.14699610064997</v>
      </c>
      <c r="P65" s="18">
        <f t="shared" si="16"/>
        <v>315.60282135655842</v>
      </c>
      <c r="Q65" s="18">
        <v>59501.958950705703</v>
      </c>
      <c r="R65" s="18">
        <v>-1.57</v>
      </c>
      <c r="S65" s="18">
        <f t="shared" si="17"/>
        <v>25303.593789036964</v>
      </c>
      <c r="T65" s="18">
        <v>47604.458950705703</v>
      </c>
      <c r="U65" s="18">
        <f t="shared" si="18"/>
        <v>20244.104783734278</v>
      </c>
      <c r="V65" s="18">
        <v>545224.31999999995</v>
      </c>
      <c r="W65" s="18">
        <v>788508</v>
      </c>
      <c r="X65" s="18"/>
      <c r="Y65" s="18"/>
      <c r="Z65" s="18"/>
      <c r="AA65" s="18"/>
      <c r="AB65" s="18">
        <v>3045</v>
      </c>
      <c r="AC65" s="93">
        <v>54</v>
      </c>
      <c r="AD65" s="18">
        <f t="shared" si="19"/>
        <v>208636.52980016905</v>
      </c>
      <c r="AE65" s="105">
        <f t="shared" si="52"/>
        <v>208641.46392501533</v>
      </c>
      <c r="AF65" s="72">
        <f t="shared" si="20"/>
        <v>208636.52980016905</v>
      </c>
      <c r="AG65" s="106">
        <f t="shared" si="53"/>
        <v>208641.46392501533</v>
      </c>
      <c r="AH65" s="18">
        <f t="shared" si="21"/>
        <v>45762.409096700969</v>
      </c>
      <c r="AI65" s="107">
        <f t="shared" si="54"/>
        <v>45767.343221547235</v>
      </c>
      <c r="AJ65" s="72">
        <f t="shared" si="22"/>
        <v>45762.409096700969</v>
      </c>
      <c r="AK65" s="106">
        <f t="shared" si="55"/>
        <v>45767.343221547235</v>
      </c>
      <c r="AM65" s="81"/>
      <c r="AN65" s="18">
        <f t="shared" si="23"/>
        <v>239945.83199403534</v>
      </c>
      <c r="AO65" s="105">
        <f t="shared" si="56"/>
        <v>239950.76611888161</v>
      </c>
      <c r="AP65" s="18">
        <f t="shared" si="24"/>
        <v>36790.560448718337</v>
      </c>
      <c r="AQ65" s="105">
        <f t="shared" si="48"/>
        <v>36795.494573564603</v>
      </c>
      <c r="AS65" s="82"/>
      <c r="AT65" s="72">
        <f t="shared" si="25"/>
        <v>788508</v>
      </c>
      <c r="AU65" s="106">
        <f t="shared" si="26"/>
        <v>788516.31381434586</v>
      </c>
      <c r="AV65" s="17">
        <f t="shared" si="27"/>
        <v>3045</v>
      </c>
      <c r="AW65" s="107">
        <f t="shared" si="50"/>
        <v>3049.934124846267</v>
      </c>
      <c r="AX65" s="110">
        <f t="shared" si="29"/>
        <v>508720.11899705348</v>
      </c>
      <c r="AZ65" s="93">
        <v>54</v>
      </c>
      <c r="BA65" s="18">
        <f t="shared" si="30"/>
        <v>208636.52980016905</v>
      </c>
      <c r="BB65" s="105">
        <f t="shared" si="57"/>
        <v>208641.46392501533</v>
      </c>
      <c r="BC65" s="72">
        <f t="shared" si="31"/>
        <v>208636.52980016905</v>
      </c>
      <c r="BD65" s="106">
        <f t="shared" si="58"/>
        <v>208641.46392501533</v>
      </c>
      <c r="BE65" s="18">
        <f t="shared" si="32"/>
        <v>45767.343221547235</v>
      </c>
      <c r="BF65" s="107">
        <f t="shared" si="33"/>
        <v>45775.657035893091</v>
      </c>
      <c r="BG65" s="72">
        <f t="shared" si="34"/>
        <v>45767.343221547235</v>
      </c>
      <c r="BH65" s="106">
        <f t="shared" si="59"/>
        <v>45772.277346393501</v>
      </c>
      <c r="BI65" s="18">
        <f t="shared" si="35"/>
        <v>208636.52980016905</v>
      </c>
      <c r="BJ65" s="105">
        <f t="shared" si="60"/>
        <v>208641.46392501533</v>
      </c>
      <c r="BK65" s="18">
        <f t="shared" si="36"/>
        <v>45767.343221547235</v>
      </c>
      <c r="BL65" s="105">
        <f t="shared" si="49"/>
        <v>45772.277346393501</v>
      </c>
      <c r="BM65" s="72">
        <f t="shared" si="37"/>
        <v>545224.31999999995</v>
      </c>
      <c r="BN65" s="106">
        <f t="shared" si="51"/>
        <v>545232.63381434581</v>
      </c>
      <c r="BO65" s="110">
        <f t="shared" si="38"/>
        <v>290815.51285343739</v>
      </c>
    </row>
    <row r="66" spans="1:67">
      <c r="A66" s="5">
        <v>55</v>
      </c>
      <c r="B66" s="5">
        <v>2065</v>
      </c>
      <c r="C66" s="22">
        <v>1.6</v>
      </c>
      <c r="D66" s="5">
        <v>170</v>
      </c>
      <c r="E66" s="5">
        <v>105</v>
      </c>
      <c r="F66" s="18">
        <v>90.815555555555704</v>
      </c>
      <c r="G66" s="18">
        <v>43.223399999999998</v>
      </c>
      <c r="H66" s="21">
        <v>7</v>
      </c>
      <c r="I66" s="18">
        <f t="shared" si="12"/>
        <v>18.092268928631857</v>
      </c>
      <c r="J66" s="18">
        <v>37.583399999999997</v>
      </c>
      <c r="K66" s="18">
        <f t="shared" si="13"/>
        <v>15.731501456441245</v>
      </c>
      <c r="L66" s="18">
        <v>596.64699610064997</v>
      </c>
      <c r="M66" s="18">
        <v>5</v>
      </c>
      <c r="N66" s="18">
        <f t="shared" si="15"/>
        <v>249.74198949905195</v>
      </c>
      <c r="O66" s="18">
        <v>742.14699610064997</v>
      </c>
      <c r="P66" s="18">
        <f t="shared" si="16"/>
        <v>310.64476737205445</v>
      </c>
      <c r="Q66" s="18">
        <v>59501.958950705703</v>
      </c>
      <c r="R66" s="18">
        <v>-1.57</v>
      </c>
      <c r="S66" s="18">
        <f t="shared" si="17"/>
        <v>24906.07964937004</v>
      </c>
      <c r="T66" s="18">
        <v>47604.458950705703</v>
      </c>
      <c r="U66" s="18">
        <f t="shared" si="18"/>
        <v>19926.074152847381</v>
      </c>
      <c r="V66" s="18">
        <v>545224.31999999995</v>
      </c>
      <c r="W66" s="18">
        <v>788508</v>
      </c>
      <c r="X66" s="18"/>
      <c r="Y66" s="18"/>
      <c r="Z66" s="18"/>
      <c r="AA66" s="18"/>
      <c r="AB66" s="18">
        <v>3045</v>
      </c>
      <c r="AC66" s="93">
        <v>55</v>
      </c>
      <c r="AD66" s="18">
        <f t="shared" si="19"/>
        <v>207156.43145101308</v>
      </c>
      <c r="AE66" s="105">
        <f t="shared" si="52"/>
        <v>207161.51359960475</v>
      </c>
      <c r="AF66" s="72">
        <f t="shared" si="20"/>
        <v>207156.43145101308</v>
      </c>
      <c r="AG66" s="106">
        <f t="shared" si="53"/>
        <v>207161.51359960475</v>
      </c>
      <c r="AH66" s="18">
        <f t="shared" si="21"/>
        <v>45043.491268947895</v>
      </c>
      <c r="AI66" s="107">
        <f t="shared" si="54"/>
        <v>45048.573417539548</v>
      </c>
      <c r="AJ66" s="72">
        <f t="shared" si="22"/>
        <v>45043.491268947895</v>
      </c>
      <c r="AK66" s="106">
        <f t="shared" si="55"/>
        <v>45048.573417539548</v>
      </c>
      <c r="AM66" s="81"/>
      <c r="AN66" s="18">
        <f t="shared" si="23"/>
        <v>238243.62083206198</v>
      </c>
      <c r="AO66" s="105">
        <f t="shared" si="56"/>
        <v>238248.70298065364</v>
      </c>
      <c r="AP66" s="18">
        <f t="shared" si="24"/>
        <v>36212.588477362537</v>
      </c>
      <c r="AQ66" s="105">
        <f t="shared" si="48"/>
        <v>36217.67062595419</v>
      </c>
      <c r="AS66" s="82"/>
      <c r="AT66" s="72">
        <f t="shared" si="25"/>
        <v>788508</v>
      </c>
      <c r="AU66" s="106">
        <f t="shared" si="26"/>
        <v>788516.64636691974</v>
      </c>
      <c r="AV66" s="17">
        <f t="shared" si="27"/>
        <v>3045</v>
      </c>
      <c r="AW66" s="107">
        <f t="shared" si="50"/>
        <v>3050.0821485916549</v>
      </c>
      <c r="AX66" s="110">
        <f t="shared" si="29"/>
        <v>511000.19061172032</v>
      </c>
      <c r="AZ66" s="93">
        <v>55</v>
      </c>
      <c r="BA66" s="18">
        <f t="shared" si="30"/>
        <v>207156.43145101308</v>
      </c>
      <c r="BB66" s="105">
        <f t="shared" si="57"/>
        <v>207161.51359960475</v>
      </c>
      <c r="BC66" s="72">
        <f t="shared" si="31"/>
        <v>207156.43145101308</v>
      </c>
      <c r="BD66" s="106">
        <f t="shared" si="58"/>
        <v>207161.51359960475</v>
      </c>
      <c r="BE66" s="18">
        <f t="shared" si="32"/>
        <v>45048.573417539548</v>
      </c>
      <c r="BF66" s="107">
        <f t="shared" si="33"/>
        <v>45057.219784459237</v>
      </c>
      <c r="BG66" s="72">
        <f t="shared" si="34"/>
        <v>45048.573417539548</v>
      </c>
      <c r="BH66" s="106">
        <f t="shared" si="59"/>
        <v>45053.655566131201</v>
      </c>
      <c r="BI66" s="18">
        <f t="shared" si="35"/>
        <v>207156.43145101308</v>
      </c>
      <c r="BJ66" s="105">
        <f t="shared" si="60"/>
        <v>207161.51359960475</v>
      </c>
      <c r="BK66" s="18">
        <f t="shared" si="36"/>
        <v>45048.573417539548</v>
      </c>
      <c r="BL66" s="105">
        <f t="shared" si="49"/>
        <v>45053.655566131201</v>
      </c>
      <c r="BM66" s="72">
        <f t="shared" si="37"/>
        <v>545224.31999999995</v>
      </c>
      <c r="BN66" s="106">
        <f t="shared" si="51"/>
        <v>545232.96636691969</v>
      </c>
      <c r="BO66" s="110">
        <f t="shared" si="38"/>
        <v>293014.23298285564</v>
      </c>
    </row>
    <row r="67" spans="1:67">
      <c r="A67" s="5">
        <v>56</v>
      </c>
      <c r="B67" s="5">
        <v>2066</v>
      </c>
      <c r="C67" s="22">
        <v>1.6</v>
      </c>
      <c r="D67" s="5">
        <v>170</v>
      </c>
      <c r="E67" s="5">
        <v>105</v>
      </c>
      <c r="F67" s="18">
        <v>90.815555555555704</v>
      </c>
      <c r="G67" s="18">
        <f t="shared" si="42"/>
        <v>44.296499999999995</v>
      </c>
      <c r="H67" s="21">
        <v>7</v>
      </c>
      <c r="I67" s="18">
        <f t="shared" si="12"/>
        <v>17.808043186717541</v>
      </c>
      <c r="J67" s="18">
        <f t="shared" si="43"/>
        <v>38.656499999999994</v>
      </c>
      <c r="K67" s="18">
        <f t="shared" si="13"/>
        <v>15.484362875286998</v>
      </c>
      <c r="L67" s="18">
        <f t="shared" si="44"/>
        <v>597.69321010783926</v>
      </c>
      <c r="M67" s="18">
        <v>5</v>
      </c>
      <c r="N67" s="18">
        <f t="shared" si="15"/>
        <v>245.81859533922983</v>
      </c>
      <c r="O67" s="18">
        <f t="shared" si="45"/>
        <v>743.19321010783926</v>
      </c>
      <c r="P67" s="18">
        <f t="shared" si="16"/>
        <v>305.76460337347521</v>
      </c>
      <c r="Q67" s="18">
        <f t="shared" si="46"/>
        <v>59502.991732898969</v>
      </c>
      <c r="R67" s="18">
        <v>-1.57</v>
      </c>
      <c r="S67" s="18">
        <f t="shared" si="17"/>
        <v>24514.81037328071</v>
      </c>
      <c r="T67" s="18">
        <f t="shared" si="47"/>
        <v>47605.491732898969</v>
      </c>
      <c r="U67" s="18">
        <f t="shared" si="18"/>
        <v>19613.039716322397</v>
      </c>
      <c r="V67" s="18">
        <v>545224.31999999995</v>
      </c>
      <c r="W67" s="18">
        <v>788508</v>
      </c>
      <c r="X67" s="18"/>
      <c r="Y67" s="18"/>
      <c r="Z67" s="18"/>
      <c r="AA67" s="18"/>
      <c r="AB67" s="18">
        <v>3045</v>
      </c>
      <c r="AC67" s="93">
        <v>56</v>
      </c>
      <c r="AD67" s="18">
        <f t="shared" si="19"/>
        <v>203902.04745673656</v>
      </c>
      <c r="AE67" s="105">
        <f t="shared" si="52"/>
        <v>203907.28206978596</v>
      </c>
      <c r="AF67" s="72">
        <f t="shared" si="20"/>
        <v>203902.04745673656</v>
      </c>
      <c r="AG67" s="106">
        <f t="shared" si="53"/>
        <v>203907.28206978596</v>
      </c>
      <c r="AH67" s="18">
        <f t="shared" si="21"/>
        <v>44335.867489153905</v>
      </c>
      <c r="AI67" s="107">
        <f t="shared" si="54"/>
        <v>44341.102102203309</v>
      </c>
      <c r="AJ67" s="72">
        <f t="shared" si="22"/>
        <v>44335.867489153905</v>
      </c>
      <c r="AK67" s="106">
        <f t="shared" si="55"/>
        <v>44341.102102203309</v>
      </c>
      <c r="AM67" s="81"/>
      <c r="AN67" s="18">
        <f t="shared" si="23"/>
        <v>234500.86362706689</v>
      </c>
      <c r="AO67" s="105">
        <f t="shared" si="56"/>
        <v>234506.09824011629</v>
      </c>
      <c r="AP67" s="18">
        <f t="shared" si="24"/>
        <v>35643.696324188328</v>
      </c>
      <c r="AQ67" s="105">
        <f t="shared" si="48"/>
        <v>35648.930937237732</v>
      </c>
      <c r="AS67" s="82"/>
      <c r="AT67" s="72">
        <f t="shared" si="25"/>
        <v>788508</v>
      </c>
      <c r="AU67" s="106">
        <f t="shared" si="26"/>
        <v>788516.99222159642</v>
      </c>
      <c r="AV67" s="17">
        <f t="shared" si="27"/>
        <v>3045</v>
      </c>
      <c r="AW67" s="107">
        <f t="shared" si="50"/>
        <v>3050.2346130494043</v>
      </c>
      <c r="AX67" s="110">
        <f t="shared" si="29"/>
        <v>515311.72843119298</v>
      </c>
      <c r="AZ67" s="93">
        <v>56</v>
      </c>
      <c r="BA67" s="18">
        <f t="shared" si="30"/>
        <v>203902.04745673656</v>
      </c>
      <c r="BB67" s="105">
        <f t="shared" si="57"/>
        <v>203907.28206978596</v>
      </c>
      <c r="BC67" s="72">
        <f t="shared" si="31"/>
        <v>203902.04745673656</v>
      </c>
      <c r="BD67" s="106">
        <f t="shared" si="58"/>
        <v>203907.28206978596</v>
      </c>
      <c r="BE67" s="18">
        <f t="shared" si="32"/>
        <v>44341.102102203309</v>
      </c>
      <c r="BF67" s="107">
        <f t="shared" si="33"/>
        <v>44350.094323799785</v>
      </c>
      <c r="BG67" s="72">
        <f t="shared" si="34"/>
        <v>44341.102102203309</v>
      </c>
      <c r="BH67" s="106">
        <f t="shared" si="59"/>
        <v>44346.336715252713</v>
      </c>
      <c r="BI67" s="18">
        <f t="shared" si="35"/>
        <v>203902.04745673656</v>
      </c>
      <c r="BJ67" s="105">
        <f t="shared" si="60"/>
        <v>203907.28206978596</v>
      </c>
      <c r="BK67" s="18">
        <f t="shared" si="36"/>
        <v>44341.102102203309</v>
      </c>
      <c r="BL67" s="105">
        <f t="shared" si="49"/>
        <v>44346.336715252713</v>
      </c>
      <c r="BM67" s="72">
        <f t="shared" si="37"/>
        <v>545224.31999999995</v>
      </c>
      <c r="BN67" s="106">
        <f t="shared" si="51"/>
        <v>545233.31222159637</v>
      </c>
      <c r="BO67" s="110">
        <f t="shared" si="38"/>
        <v>296975.93582801067</v>
      </c>
    </row>
    <row r="68" spans="1:67">
      <c r="A68" s="5">
        <v>57</v>
      </c>
      <c r="B68" s="5">
        <v>2067</v>
      </c>
      <c r="C68" s="22">
        <v>1.6</v>
      </c>
      <c r="D68" s="5">
        <v>170</v>
      </c>
      <c r="E68" s="5">
        <v>105</v>
      </c>
      <c r="F68" s="18">
        <f t="shared" si="39"/>
        <v>90.027530864197686</v>
      </c>
      <c r="G68" s="18">
        <v>43.223399999999998</v>
      </c>
      <c r="H68" s="21">
        <v>7</v>
      </c>
      <c r="I68" s="18">
        <f t="shared" si="12"/>
        <v>17.528282571465077</v>
      </c>
      <c r="J68" s="18">
        <v>37.583399999999997</v>
      </c>
      <c r="K68" s="18">
        <f t="shared" si="13"/>
        <v>15.241106789294703</v>
      </c>
      <c r="L68" s="18">
        <v>596.64699610064997</v>
      </c>
      <c r="M68" s="18">
        <v>5</v>
      </c>
      <c r="N68" s="18">
        <f t="shared" si="15"/>
        <v>241.95683687696979</v>
      </c>
      <c r="O68" s="18">
        <v>742.14699610064997</v>
      </c>
      <c r="P68" s="18">
        <f t="shared" si="16"/>
        <v>300.96110572551407</v>
      </c>
      <c r="Q68" s="18">
        <v>59501.958950705703</v>
      </c>
      <c r="R68" s="18">
        <v>-1.57</v>
      </c>
      <c r="S68" s="18">
        <f t="shared" si="17"/>
        <v>24129.687855274813</v>
      </c>
      <c r="T68" s="18">
        <v>47604.458950705703</v>
      </c>
      <c r="U68" s="18">
        <f t="shared" si="18"/>
        <v>19304.922984996079</v>
      </c>
      <c r="V68" s="18">
        <v>545224.31999999995</v>
      </c>
      <c r="W68" s="18">
        <v>788508</v>
      </c>
      <c r="X68" s="18"/>
      <c r="Y68" s="18"/>
      <c r="Z68" s="18"/>
      <c r="AA68" s="18"/>
      <c r="AB68" s="18">
        <v>3045</v>
      </c>
      <c r="AC68" s="93">
        <v>57</v>
      </c>
      <c r="AD68" s="18">
        <f t="shared" si="19"/>
        <v>198957.28572227544</v>
      </c>
      <c r="AE68" s="105">
        <f t="shared" si="52"/>
        <v>198962.67737371632</v>
      </c>
      <c r="AF68" s="72">
        <f t="shared" si="20"/>
        <v>198957.28572227544</v>
      </c>
      <c r="AG68" s="106">
        <f t="shared" si="53"/>
        <v>198962.67737371632</v>
      </c>
      <c r="AH68" s="18">
        <f t="shared" si="21"/>
        <v>43639.360330199539</v>
      </c>
      <c r="AI68" s="107">
        <f t="shared" si="54"/>
        <v>43644.751981640424</v>
      </c>
      <c r="AJ68" s="72">
        <f t="shared" si="22"/>
        <v>43639.360330199539</v>
      </c>
      <c r="AK68" s="106">
        <f t="shared" si="55"/>
        <v>43644.751981640424</v>
      </c>
      <c r="AM68" s="81"/>
      <c r="AN68" s="18">
        <f t="shared" si="23"/>
        <v>228814.06002884783</v>
      </c>
      <c r="AO68" s="105">
        <f t="shared" si="56"/>
        <v>228819.45168028871</v>
      </c>
      <c r="AP68" s="18">
        <f t="shared" si="24"/>
        <v>35083.74134716062</v>
      </c>
      <c r="AQ68" s="105">
        <f t="shared" si="48"/>
        <v>35089.132998601504</v>
      </c>
      <c r="AS68" s="82"/>
      <c r="AT68" s="72">
        <f t="shared" si="25"/>
        <v>788508</v>
      </c>
      <c r="AU68" s="106">
        <f t="shared" si="26"/>
        <v>788517.35191046039</v>
      </c>
      <c r="AV68" s="17">
        <f t="shared" si="27"/>
        <v>3045</v>
      </c>
      <c r="AW68" s="107">
        <f t="shared" si="50"/>
        <v>3050.3916514408866</v>
      </c>
      <c r="AX68" s="110">
        <f t="shared" si="29"/>
        <v>521558.37558012933</v>
      </c>
      <c r="AZ68" s="93">
        <v>57</v>
      </c>
      <c r="BA68" s="18">
        <f t="shared" si="30"/>
        <v>198957.28572227544</v>
      </c>
      <c r="BB68" s="105">
        <f t="shared" si="57"/>
        <v>198962.67737371632</v>
      </c>
      <c r="BC68" s="72">
        <f t="shared" si="31"/>
        <v>198957.28572227544</v>
      </c>
      <c r="BD68" s="106">
        <f t="shared" si="58"/>
        <v>198962.67737371632</v>
      </c>
      <c r="BE68" s="18">
        <f t="shared" si="32"/>
        <v>43644.751981640424</v>
      </c>
      <c r="BF68" s="107">
        <f t="shared" si="33"/>
        <v>43654.103892100757</v>
      </c>
      <c r="BG68" s="72">
        <f t="shared" si="34"/>
        <v>43644.751981640424</v>
      </c>
      <c r="BH68" s="106">
        <f t="shared" si="59"/>
        <v>43650.143633081309</v>
      </c>
      <c r="BI68" s="18">
        <f t="shared" si="35"/>
        <v>198957.28572227544</v>
      </c>
      <c r="BJ68" s="105">
        <f t="shared" si="60"/>
        <v>198962.67737371632</v>
      </c>
      <c r="BK68" s="18">
        <f t="shared" si="36"/>
        <v>43644.751981640424</v>
      </c>
      <c r="BL68" s="105">
        <f t="shared" si="49"/>
        <v>43650.143633081309</v>
      </c>
      <c r="BM68" s="72">
        <f t="shared" si="37"/>
        <v>545224.31999999995</v>
      </c>
      <c r="BN68" s="106">
        <f t="shared" si="51"/>
        <v>545233.67191046034</v>
      </c>
      <c r="BO68" s="110">
        <f t="shared" si="38"/>
        <v>302616.89064464328</v>
      </c>
    </row>
    <row r="69" spans="1:67">
      <c r="A69" s="5">
        <v>58</v>
      </c>
      <c r="B69" s="5">
        <v>2068</v>
      </c>
      <c r="C69" s="22">
        <v>1.6</v>
      </c>
      <c r="D69" s="5">
        <v>170</v>
      </c>
      <c r="E69" s="5">
        <v>105</v>
      </c>
      <c r="F69" s="18">
        <v>90.815555555555704</v>
      </c>
      <c r="G69" s="18">
        <v>43.223399999999998</v>
      </c>
      <c r="H69" s="21">
        <v>7</v>
      </c>
      <c r="I69" s="18">
        <f t="shared" si="12"/>
        <v>17.252916936673181</v>
      </c>
      <c r="J69" s="18">
        <v>37.583399999999997</v>
      </c>
      <c r="K69" s="18">
        <f t="shared" si="13"/>
        <v>15.001672205281464</v>
      </c>
      <c r="L69" s="18">
        <v>596.64699610064997</v>
      </c>
      <c r="M69" s="18">
        <v>5</v>
      </c>
      <c r="N69" s="18">
        <f t="shared" si="15"/>
        <v>238.1557458284189</v>
      </c>
      <c r="O69" s="18">
        <v>742.14699610064997</v>
      </c>
      <c r="P69" s="18">
        <f t="shared" si="16"/>
        <v>296.23307001591797</v>
      </c>
      <c r="Q69" s="18">
        <v>59501.958950705703</v>
      </c>
      <c r="R69" s="18">
        <v>-1.57</v>
      </c>
      <c r="S69" s="18">
        <f t="shared" si="17"/>
        <v>23750.615531074902</v>
      </c>
      <c r="T69" s="18">
        <v>47604.458950705703</v>
      </c>
      <c r="U69" s="18">
        <f t="shared" si="18"/>
        <v>19001.646702753453</v>
      </c>
      <c r="V69" s="18">
        <v>545224.31999999995</v>
      </c>
      <c r="W69" s="18">
        <v>788508</v>
      </c>
      <c r="X69" s="18"/>
      <c r="Y69" s="18"/>
      <c r="Z69" s="18"/>
      <c r="AA69" s="18"/>
      <c r="AB69" s="18">
        <v>3045</v>
      </c>
      <c r="AC69" s="93">
        <v>58</v>
      </c>
      <c r="AD69" s="18">
        <f t="shared" si="19"/>
        <v>197545.85335982131</v>
      </c>
      <c r="AE69" s="105">
        <f t="shared" si="52"/>
        <v>197551.40676080543</v>
      </c>
      <c r="AF69" s="72">
        <f t="shared" si="20"/>
        <v>197545.85335982131</v>
      </c>
      <c r="AG69" s="106">
        <f t="shared" si="53"/>
        <v>197551.40676080543</v>
      </c>
      <c r="AH69" s="18">
        <f t="shared" si="21"/>
        <v>42953.795152308106</v>
      </c>
      <c r="AI69" s="107">
        <f t="shared" si="54"/>
        <v>42959.34855329222</v>
      </c>
      <c r="AJ69" s="72">
        <f t="shared" si="22"/>
        <v>42953.795152308106</v>
      </c>
      <c r="AK69" s="106">
        <f t="shared" si="55"/>
        <v>42959.34855329222</v>
      </c>
      <c r="AM69" s="81"/>
      <c r="AN69" s="18">
        <f t="shared" si="23"/>
        <v>227190.81930088552</v>
      </c>
      <c r="AO69" s="105">
        <f t="shared" si="56"/>
        <v>227196.37270186964</v>
      </c>
      <c r="AP69" s="18">
        <f t="shared" si="24"/>
        <v>34532.583145120741</v>
      </c>
      <c r="AQ69" s="105">
        <f t="shared" si="48"/>
        <v>34538.136546104855</v>
      </c>
      <c r="AS69" s="82"/>
      <c r="AT69" s="72">
        <f t="shared" si="25"/>
        <v>788508</v>
      </c>
      <c r="AU69" s="106">
        <f t="shared" si="26"/>
        <v>788517.72598687874</v>
      </c>
      <c r="AV69" s="17">
        <f t="shared" si="27"/>
        <v>3045</v>
      </c>
      <c r="AW69" s="107">
        <f t="shared" si="50"/>
        <v>3050.5534009841131</v>
      </c>
      <c r="AX69" s="110">
        <f t="shared" si="29"/>
        <v>523732.66333792009</v>
      </c>
      <c r="AZ69" s="93">
        <v>58</v>
      </c>
      <c r="BA69" s="18">
        <f t="shared" si="30"/>
        <v>197545.85335982131</v>
      </c>
      <c r="BB69" s="105">
        <f t="shared" si="57"/>
        <v>197551.40676080543</v>
      </c>
      <c r="BC69" s="72">
        <f t="shared" si="31"/>
        <v>197545.85335982131</v>
      </c>
      <c r="BD69" s="106">
        <f t="shared" si="58"/>
        <v>197551.40676080543</v>
      </c>
      <c r="BE69" s="18">
        <f t="shared" si="32"/>
        <v>42959.34855329222</v>
      </c>
      <c r="BF69" s="107">
        <f t="shared" si="33"/>
        <v>42969.074540170965</v>
      </c>
      <c r="BG69" s="72">
        <f t="shared" si="34"/>
        <v>42959.34855329222</v>
      </c>
      <c r="BH69" s="106">
        <f t="shared" si="59"/>
        <v>42964.901954276334</v>
      </c>
      <c r="BI69" s="18">
        <f t="shared" si="35"/>
        <v>197545.85335982131</v>
      </c>
      <c r="BJ69" s="105">
        <f t="shared" si="60"/>
        <v>197551.40676080543</v>
      </c>
      <c r="BK69" s="18">
        <f t="shared" si="36"/>
        <v>42959.34855329222</v>
      </c>
      <c r="BL69" s="105">
        <f t="shared" si="49"/>
        <v>42964.901954276334</v>
      </c>
      <c r="BM69" s="72">
        <f t="shared" si="37"/>
        <v>545224.31999999995</v>
      </c>
      <c r="BN69" s="106">
        <f t="shared" si="51"/>
        <v>545234.04598687869</v>
      </c>
      <c r="BO69" s="110">
        <f t="shared" si="38"/>
        <v>304713.56468590233</v>
      </c>
    </row>
    <row r="70" spans="1:67">
      <c r="A70" s="5">
        <v>59</v>
      </c>
      <c r="B70" s="5">
        <v>2069</v>
      </c>
      <c r="C70" s="22">
        <v>1.6</v>
      </c>
      <c r="D70" s="5">
        <v>170</v>
      </c>
      <c r="E70" s="5">
        <v>105</v>
      </c>
      <c r="F70" s="18">
        <v>90.815555555555704</v>
      </c>
      <c r="G70" s="18">
        <v>43.223399999999998</v>
      </c>
      <c r="H70" s="21">
        <v>7</v>
      </c>
      <c r="I70" s="18">
        <f t="shared" si="12"/>
        <v>16.981877238122621</v>
      </c>
      <c r="J70" s="18">
        <v>37.583399999999997</v>
      </c>
      <c r="K70" s="18">
        <f t="shared" si="13"/>
        <v>14.765999088254455</v>
      </c>
      <c r="L70" s="18">
        <v>596.64699610064997</v>
      </c>
      <c r="M70" s="18">
        <v>5</v>
      </c>
      <c r="N70" s="18">
        <f t="shared" si="15"/>
        <v>234.41436912125985</v>
      </c>
      <c r="O70" s="18">
        <v>742.14699610064997</v>
      </c>
      <c r="P70" s="18">
        <f t="shared" si="16"/>
        <v>291.57931075349705</v>
      </c>
      <c r="Q70" s="18">
        <v>59501.958950705703</v>
      </c>
      <c r="R70" s="18">
        <v>-1.57</v>
      </c>
      <c r="S70" s="18">
        <f t="shared" si="17"/>
        <v>23377.498353408009</v>
      </c>
      <c r="T70" s="18">
        <v>47604.458950705703</v>
      </c>
      <c r="U70" s="18">
        <f t="shared" si="18"/>
        <v>18703.13482715686</v>
      </c>
      <c r="V70" s="18">
        <v>545224.31999999995</v>
      </c>
      <c r="W70" s="18">
        <v>788508</v>
      </c>
      <c r="X70" s="18"/>
      <c r="Y70" s="18"/>
      <c r="Z70" s="18"/>
      <c r="AA70" s="18"/>
      <c r="AB70" s="18">
        <v>3045</v>
      </c>
      <c r="AC70" s="93">
        <v>59</v>
      </c>
      <c r="AD70" s="18">
        <f t="shared" si="19"/>
        <v>194442.44952723529</v>
      </c>
      <c r="AE70" s="105">
        <f t="shared" si="52"/>
        <v>194448.16953024894</v>
      </c>
      <c r="AF70" s="72">
        <f t="shared" si="20"/>
        <v>194442.44952723529</v>
      </c>
      <c r="AG70" s="106">
        <f t="shared" si="53"/>
        <v>194448.16953024894</v>
      </c>
      <c r="AH70" s="18">
        <f t="shared" si="21"/>
        <v>42279.000059257072</v>
      </c>
      <c r="AI70" s="107">
        <f t="shared" si="54"/>
        <v>42284.72006227071</v>
      </c>
      <c r="AJ70" s="72">
        <f t="shared" si="22"/>
        <v>42279.000059257072</v>
      </c>
      <c r="AK70" s="106">
        <f t="shared" si="55"/>
        <v>42284.72006227071</v>
      </c>
      <c r="AM70" s="81"/>
      <c r="AN70" s="18">
        <f t="shared" si="23"/>
        <v>223621.69928467099</v>
      </c>
      <c r="AO70" s="105">
        <f t="shared" si="56"/>
        <v>223627.41928768464</v>
      </c>
      <c r="AP70" s="18">
        <f t="shared" si="24"/>
        <v>33990.083522582681</v>
      </c>
      <c r="AQ70" s="105">
        <f t="shared" si="48"/>
        <v>33995.803525596319</v>
      </c>
      <c r="AS70" s="82"/>
      <c r="AT70" s="72">
        <f t="shared" si="25"/>
        <v>788508</v>
      </c>
      <c r="AU70" s="106">
        <f t="shared" si="26"/>
        <v>788518.11502635386</v>
      </c>
      <c r="AV70" s="17">
        <f t="shared" si="27"/>
        <v>3045</v>
      </c>
      <c r="AW70" s="107">
        <f t="shared" si="50"/>
        <v>3050.7200030136364</v>
      </c>
      <c r="AX70" s="110">
        <f t="shared" si="29"/>
        <v>527844.17221005925</v>
      </c>
      <c r="AZ70" s="93">
        <v>59</v>
      </c>
      <c r="BA70" s="18">
        <f t="shared" si="30"/>
        <v>194442.44952723529</v>
      </c>
      <c r="BB70" s="105">
        <f t="shared" si="57"/>
        <v>194448.16953024894</v>
      </c>
      <c r="BC70" s="72">
        <f t="shared" si="31"/>
        <v>194442.44952723529</v>
      </c>
      <c r="BD70" s="106">
        <f t="shared" si="58"/>
        <v>194448.16953024894</v>
      </c>
      <c r="BE70" s="18">
        <f t="shared" si="32"/>
        <v>42284.72006227071</v>
      </c>
      <c r="BF70" s="107">
        <f t="shared" si="33"/>
        <v>42294.835088624604</v>
      </c>
      <c r="BG70" s="72">
        <f t="shared" si="34"/>
        <v>42284.72006227071</v>
      </c>
      <c r="BH70" s="106">
        <f t="shared" si="59"/>
        <v>42290.440065284347</v>
      </c>
      <c r="BI70" s="18">
        <f t="shared" si="35"/>
        <v>194442.44952723529</v>
      </c>
      <c r="BJ70" s="105">
        <f t="shared" si="60"/>
        <v>194448.16953024894</v>
      </c>
      <c r="BK70" s="18">
        <f t="shared" si="36"/>
        <v>42284.72006227071</v>
      </c>
      <c r="BL70" s="105">
        <f t="shared" si="49"/>
        <v>42290.440065284347</v>
      </c>
      <c r="BM70" s="72">
        <f t="shared" si="37"/>
        <v>545224.31999999995</v>
      </c>
      <c r="BN70" s="106">
        <f t="shared" si="51"/>
        <v>545234.43502635381</v>
      </c>
      <c r="BO70" s="110">
        <f t="shared" si="38"/>
        <v>308491.43040748034</v>
      </c>
    </row>
    <row r="71" spans="1:67">
      <c r="A71" s="5">
        <v>60</v>
      </c>
      <c r="B71" s="5">
        <v>2070</v>
      </c>
      <c r="C71" s="22">
        <v>1.6</v>
      </c>
      <c r="D71" s="5">
        <v>170</v>
      </c>
      <c r="E71" s="5">
        <v>105</v>
      </c>
      <c r="F71" s="18">
        <f t="shared" si="39"/>
        <v>90.027530864197686</v>
      </c>
      <c r="G71" s="18">
        <f t="shared" si="42"/>
        <v>44.296499999999995</v>
      </c>
      <c r="H71" s="21">
        <v>7</v>
      </c>
      <c r="I71" s="18">
        <f t="shared" si="12"/>
        <v>16.715095516264352</v>
      </c>
      <c r="J71" s="18">
        <f t="shared" si="43"/>
        <v>38.656499999999994</v>
      </c>
      <c r="K71" s="18">
        <f t="shared" si="13"/>
        <v>14.534028346357983</v>
      </c>
      <c r="L71" s="18">
        <f t="shared" si="44"/>
        <v>597.69321010783926</v>
      </c>
      <c r="M71" s="18">
        <v>5</v>
      </c>
      <c r="N71" s="18">
        <f t="shared" si="15"/>
        <v>230.73176865574132</v>
      </c>
      <c r="O71" s="18">
        <f t="shared" si="45"/>
        <v>743.19321010783926</v>
      </c>
      <c r="P71" s="18">
        <f t="shared" si="16"/>
        <v>286.99866107087905</v>
      </c>
      <c r="Q71" s="18">
        <f t="shared" si="46"/>
        <v>59502.991732898969</v>
      </c>
      <c r="R71" s="18">
        <v>-1.57</v>
      </c>
      <c r="S71" s="18">
        <f t="shared" si="17"/>
        <v>23010.24276817387</v>
      </c>
      <c r="T71" s="18">
        <f t="shared" si="47"/>
        <v>47605.491732898969</v>
      </c>
      <c r="U71" s="18">
        <f t="shared" si="18"/>
        <v>18409.312510379365</v>
      </c>
      <c r="V71" s="18">
        <v>545224.31999999995</v>
      </c>
      <c r="W71" s="18">
        <v>788508</v>
      </c>
      <c r="X71" s="18"/>
      <c r="Y71" s="18"/>
      <c r="Z71" s="18"/>
      <c r="AA71" s="18"/>
      <c r="AB71" s="18">
        <v>3045</v>
      </c>
      <c r="AC71" s="93">
        <v>60</v>
      </c>
      <c r="AD71" s="18">
        <f t="shared" si="19"/>
        <v>189727.08940226579</v>
      </c>
      <c r="AE71" s="105">
        <f t="shared" si="52"/>
        <v>189732.98100536983</v>
      </c>
      <c r="AF71" s="72">
        <f t="shared" si="20"/>
        <v>189727.08940226579</v>
      </c>
      <c r="AG71" s="106">
        <f t="shared" si="53"/>
        <v>189732.98100536983</v>
      </c>
      <c r="AH71" s="18">
        <f t="shared" si="21"/>
        <v>41614.80585527746</v>
      </c>
      <c r="AI71" s="107">
        <f t="shared" si="54"/>
        <v>41620.697458381503</v>
      </c>
      <c r="AJ71" s="72">
        <f t="shared" si="22"/>
        <v>41614.80585527746</v>
      </c>
      <c r="AK71" s="106">
        <f t="shared" si="55"/>
        <v>41620.697458381503</v>
      </c>
      <c r="AM71" s="81"/>
      <c r="AN71" s="18">
        <f t="shared" si="23"/>
        <v>218198.72273583271</v>
      </c>
      <c r="AO71" s="105">
        <f t="shared" si="56"/>
        <v>218204.61433893675</v>
      </c>
      <c r="AP71" s="18">
        <f t="shared" si="24"/>
        <v>33456.106455082489</v>
      </c>
      <c r="AQ71" s="105">
        <f t="shared" si="48"/>
        <v>33461.998058186531</v>
      </c>
      <c r="AS71" s="82"/>
      <c r="AT71" s="72">
        <f t="shared" si="25"/>
        <v>788508</v>
      </c>
      <c r="AU71" s="106">
        <f t="shared" si="26"/>
        <v>788518.51962740801</v>
      </c>
      <c r="AV71" s="17">
        <f t="shared" si="27"/>
        <v>3045</v>
      </c>
      <c r="AW71" s="107">
        <f t="shared" si="50"/>
        <v>3050.8916031040458</v>
      </c>
      <c r="AX71" s="110">
        <f t="shared" si="29"/>
        <v>533801.01562718069</v>
      </c>
      <c r="AZ71" s="93">
        <v>60</v>
      </c>
      <c r="BA71" s="18">
        <f t="shared" si="30"/>
        <v>189727.08940226579</v>
      </c>
      <c r="BB71" s="105">
        <f t="shared" si="57"/>
        <v>189732.98100536983</v>
      </c>
      <c r="BC71" s="72">
        <f t="shared" si="31"/>
        <v>189727.08940226579</v>
      </c>
      <c r="BD71" s="106">
        <f t="shared" si="58"/>
        <v>189732.98100536983</v>
      </c>
      <c r="BE71" s="18">
        <f t="shared" si="32"/>
        <v>41620.697458381503</v>
      </c>
      <c r="BF71" s="107">
        <f t="shared" si="33"/>
        <v>41631.217085789554</v>
      </c>
      <c r="BG71" s="72">
        <f t="shared" si="34"/>
        <v>41620.697458381503</v>
      </c>
      <c r="BH71" s="106">
        <f t="shared" si="59"/>
        <v>41626.589061485545</v>
      </c>
      <c r="BI71" s="18">
        <f t="shared" si="35"/>
        <v>189727.08940226579</v>
      </c>
      <c r="BJ71" s="105">
        <f t="shared" si="60"/>
        <v>189732.98100536983</v>
      </c>
      <c r="BK71" s="18">
        <f t="shared" si="36"/>
        <v>41620.697458381503</v>
      </c>
      <c r="BL71" s="105">
        <f t="shared" si="49"/>
        <v>41626.589061485545</v>
      </c>
      <c r="BM71" s="72">
        <f t="shared" si="37"/>
        <v>545224.31999999995</v>
      </c>
      <c r="BN71" s="106">
        <f t="shared" si="51"/>
        <v>545234.83962740796</v>
      </c>
      <c r="BO71" s="110">
        <f t="shared" si="38"/>
        <v>313870.64153624856</v>
      </c>
    </row>
    <row r="72" spans="1:67">
      <c r="A72" s="5">
        <v>61</v>
      </c>
      <c r="B72" s="5">
        <v>2071</v>
      </c>
      <c r="C72" s="22">
        <v>1.6</v>
      </c>
      <c r="D72" s="5">
        <v>170</v>
      </c>
      <c r="E72" s="5">
        <v>105</v>
      </c>
      <c r="F72" s="18">
        <v>90.815555555555704</v>
      </c>
      <c r="G72" s="18">
        <v>43.223399999999998</v>
      </c>
      <c r="H72" s="21">
        <v>7</v>
      </c>
      <c r="I72" s="18">
        <f t="shared" si="12"/>
        <v>16.452504879179553</v>
      </c>
      <c r="J72" s="18">
        <v>37.583399999999997</v>
      </c>
      <c r="K72" s="18">
        <f t="shared" si="13"/>
        <v>14.305701816056969</v>
      </c>
      <c r="L72" s="18">
        <v>596.64699610064997</v>
      </c>
      <c r="M72" s="18">
        <v>5</v>
      </c>
      <c r="N72" s="18">
        <f t="shared" si="15"/>
        <v>227.10702106946161</v>
      </c>
      <c r="O72" s="18">
        <v>742.14699610064997</v>
      </c>
      <c r="P72" s="18">
        <f t="shared" si="16"/>
        <v>282.48997243193253</v>
      </c>
      <c r="Q72" s="18">
        <v>59501.958950705703</v>
      </c>
      <c r="R72" s="18">
        <v>-1.57</v>
      </c>
      <c r="S72" s="18">
        <f t="shared" si="17"/>
        <v>22648.756690987451</v>
      </c>
      <c r="T72" s="18">
        <v>47604.458950705703</v>
      </c>
      <c r="U72" s="18">
        <f t="shared" si="18"/>
        <v>18120.106080437639</v>
      </c>
      <c r="V72" s="18">
        <v>545224.31999999995</v>
      </c>
      <c r="W72" s="18">
        <v>788508</v>
      </c>
      <c r="X72" s="18"/>
      <c r="Y72" s="18"/>
      <c r="Z72" s="18"/>
      <c r="AA72" s="18"/>
      <c r="AB72" s="18">
        <v>3045</v>
      </c>
      <c r="AC72" s="93">
        <v>61</v>
      </c>
      <c r="AD72" s="18">
        <f t="shared" si="19"/>
        <v>188381.13741541369</v>
      </c>
      <c r="AE72" s="105">
        <f t="shared" si="52"/>
        <v>188387.20576661086</v>
      </c>
      <c r="AF72" s="72">
        <f t="shared" si="20"/>
        <v>188381.13741541369</v>
      </c>
      <c r="AG72" s="106">
        <f t="shared" si="53"/>
        <v>188387.20576661086</v>
      </c>
      <c r="AH72" s="18">
        <f t="shared" si="21"/>
        <v>40961.046002630217</v>
      </c>
      <c r="AI72" s="107">
        <f t="shared" si="54"/>
        <v>40967.114353827383</v>
      </c>
      <c r="AJ72" s="72">
        <f t="shared" si="22"/>
        <v>40961.046002630217</v>
      </c>
      <c r="AK72" s="106">
        <f t="shared" si="55"/>
        <v>40967.114353827383</v>
      </c>
      <c r="AM72" s="81"/>
      <c r="AN72" s="18">
        <f t="shared" si="23"/>
        <v>216650.7887780614</v>
      </c>
      <c r="AO72" s="105">
        <f t="shared" si="56"/>
        <v>216656.85712925857</v>
      </c>
      <c r="AP72" s="18">
        <f t="shared" si="24"/>
        <v>32930.518055071931</v>
      </c>
      <c r="AQ72" s="105">
        <f t="shared" si="48"/>
        <v>32936.586406269096</v>
      </c>
      <c r="AS72" s="82"/>
      <c r="AT72" s="72">
        <f t="shared" si="25"/>
        <v>788508</v>
      </c>
      <c r="AU72" s="106">
        <f t="shared" si="26"/>
        <v>788518.94041250437</v>
      </c>
      <c r="AV72" s="17">
        <f t="shared" si="27"/>
        <v>3045</v>
      </c>
      <c r="AW72" s="107">
        <f t="shared" si="50"/>
        <v>3051.068351197167</v>
      </c>
      <c r="AX72" s="110">
        <f t="shared" si="29"/>
        <v>535874.42852577951</v>
      </c>
      <c r="AZ72" s="93">
        <v>61</v>
      </c>
      <c r="BA72" s="18">
        <f t="shared" si="30"/>
        <v>188381.13741541369</v>
      </c>
      <c r="BB72" s="105">
        <f t="shared" si="57"/>
        <v>188387.20576661086</v>
      </c>
      <c r="BC72" s="72">
        <f t="shared" si="31"/>
        <v>188381.13741541369</v>
      </c>
      <c r="BD72" s="106">
        <f t="shared" si="58"/>
        <v>188387.20576661086</v>
      </c>
      <c r="BE72" s="18">
        <f t="shared" si="32"/>
        <v>40967.114353827383</v>
      </c>
      <c r="BF72" s="107">
        <f t="shared" si="33"/>
        <v>40978.054766331756</v>
      </c>
      <c r="BG72" s="72">
        <f t="shared" si="34"/>
        <v>40967.114353827383</v>
      </c>
      <c r="BH72" s="106">
        <f t="shared" si="59"/>
        <v>40973.182705024548</v>
      </c>
      <c r="BI72" s="18">
        <f t="shared" si="35"/>
        <v>188381.13741541369</v>
      </c>
      <c r="BJ72" s="105">
        <f t="shared" si="60"/>
        <v>188387.20576661086</v>
      </c>
      <c r="BK72" s="18">
        <f t="shared" si="36"/>
        <v>40967.114353827383</v>
      </c>
      <c r="BL72" s="105">
        <f t="shared" si="49"/>
        <v>40973.182705024548</v>
      </c>
      <c r="BM72" s="72">
        <f t="shared" si="37"/>
        <v>545224.31999999995</v>
      </c>
      <c r="BN72" s="106">
        <f t="shared" si="51"/>
        <v>545235.26041250431</v>
      </c>
      <c r="BO72" s="110">
        <f t="shared" si="38"/>
        <v>315869.99987956171</v>
      </c>
    </row>
    <row r="73" spans="1:67">
      <c r="A73" s="5">
        <v>62</v>
      </c>
      <c r="B73" s="5">
        <v>2072</v>
      </c>
      <c r="C73" s="22">
        <v>1.6</v>
      </c>
      <c r="D73" s="5">
        <v>170</v>
      </c>
      <c r="E73" s="5">
        <v>105</v>
      </c>
      <c r="F73" s="18">
        <v>90.815555555555704</v>
      </c>
      <c r="G73" s="18">
        <v>43.223399999999998</v>
      </c>
      <c r="H73" s="21">
        <v>7</v>
      </c>
      <c r="I73" s="18">
        <f t="shared" si="12"/>
        <v>16.194039485807394</v>
      </c>
      <c r="J73" s="18">
        <v>37.583399999999997</v>
      </c>
      <c r="K73" s="18">
        <f t="shared" si="13"/>
        <v>14.080962247553261</v>
      </c>
      <c r="L73" s="18">
        <v>596.64699610064997</v>
      </c>
      <c r="M73" s="18">
        <v>5</v>
      </c>
      <c r="N73" s="18">
        <f t="shared" si="15"/>
        <v>223.53921750584863</v>
      </c>
      <c r="O73" s="18">
        <v>742.14699610064997</v>
      </c>
      <c r="P73" s="18">
        <f t="shared" si="16"/>
        <v>278.05211434378771</v>
      </c>
      <c r="Q73" s="18">
        <v>59501.958950705703</v>
      </c>
      <c r="R73" s="18">
        <v>-1.57</v>
      </c>
      <c r="S73" s="18">
        <f t="shared" si="17"/>
        <v>22292.949484090077</v>
      </c>
      <c r="T73" s="18">
        <v>47604.458950705703</v>
      </c>
      <c r="U73" s="18">
        <f t="shared" si="18"/>
        <v>17835.443022719766</v>
      </c>
      <c r="V73" s="18">
        <v>545224.31999999995</v>
      </c>
      <c r="W73" s="18">
        <v>788508</v>
      </c>
      <c r="X73" s="18"/>
      <c r="Y73" s="18"/>
      <c r="Z73" s="18"/>
      <c r="AA73" s="18"/>
      <c r="AB73" s="18">
        <v>3045</v>
      </c>
      <c r="AC73" s="93">
        <v>62</v>
      </c>
      <c r="AD73" s="18">
        <f t="shared" si="19"/>
        <v>185421.70934391159</v>
      </c>
      <c r="AE73" s="105">
        <f t="shared" si="52"/>
        <v>185427.95974564468</v>
      </c>
      <c r="AF73" s="72">
        <f t="shared" si="20"/>
        <v>185421.70934391159</v>
      </c>
      <c r="AG73" s="106">
        <f t="shared" si="53"/>
        <v>185427.95974564468</v>
      </c>
      <c r="AH73" s="18">
        <f t="shared" si="21"/>
        <v>40317.556579849217</v>
      </c>
      <c r="AI73" s="107">
        <f t="shared" si="54"/>
        <v>40323.806981582296</v>
      </c>
      <c r="AJ73" s="72">
        <f t="shared" si="22"/>
        <v>40317.556579849217</v>
      </c>
      <c r="AK73" s="106">
        <f t="shared" si="55"/>
        <v>40323.806981582296</v>
      </c>
      <c r="AM73" s="81"/>
      <c r="AN73" s="18">
        <f t="shared" si="23"/>
        <v>213247.2504258696</v>
      </c>
      <c r="AO73" s="105">
        <f t="shared" si="56"/>
        <v>213253.50082760269</v>
      </c>
      <c r="AP73" s="18">
        <f t="shared" si="24"/>
        <v>32413.186538348051</v>
      </c>
      <c r="AQ73" s="105">
        <f t="shared" si="48"/>
        <v>32419.436940081134</v>
      </c>
      <c r="AS73" s="82"/>
      <c r="AT73" s="72">
        <f t="shared" si="25"/>
        <v>788508</v>
      </c>
      <c r="AU73" s="106">
        <f t="shared" si="26"/>
        <v>788519.37802900455</v>
      </c>
      <c r="AV73" s="17">
        <f t="shared" si="27"/>
        <v>3045</v>
      </c>
      <c r="AW73" s="107">
        <f t="shared" si="50"/>
        <v>3051.2504017330821</v>
      </c>
      <c r="AX73" s="110">
        <f t="shared" si="29"/>
        <v>539795.18985958758</v>
      </c>
      <c r="AZ73" s="93">
        <v>62</v>
      </c>
      <c r="BA73" s="18">
        <f t="shared" si="30"/>
        <v>185421.70934391159</v>
      </c>
      <c r="BB73" s="105">
        <f t="shared" si="57"/>
        <v>185427.95974564468</v>
      </c>
      <c r="BC73" s="72">
        <f t="shared" si="31"/>
        <v>185421.70934391159</v>
      </c>
      <c r="BD73" s="106">
        <f t="shared" si="58"/>
        <v>185427.95974564468</v>
      </c>
      <c r="BE73" s="18">
        <f t="shared" si="32"/>
        <v>40323.806981582296</v>
      </c>
      <c r="BF73" s="107">
        <f t="shared" si="33"/>
        <v>40335.185010586843</v>
      </c>
      <c r="BG73" s="72">
        <f t="shared" si="34"/>
        <v>40323.806981582296</v>
      </c>
      <c r="BH73" s="106">
        <f t="shared" si="59"/>
        <v>40330.057383315376</v>
      </c>
      <c r="BI73" s="18">
        <f t="shared" si="35"/>
        <v>185421.70934391159</v>
      </c>
      <c r="BJ73" s="105">
        <f t="shared" si="60"/>
        <v>185427.95974564468</v>
      </c>
      <c r="BK73" s="18">
        <f t="shared" si="36"/>
        <v>40323.806981582296</v>
      </c>
      <c r="BL73" s="105">
        <f t="shared" si="49"/>
        <v>40330.057383315376</v>
      </c>
      <c r="BM73" s="72">
        <f t="shared" si="37"/>
        <v>545224.31999999995</v>
      </c>
      <c r="BN73" s="106">
        <f t="shared" si="51"/>
        <v>545235.6980290045</v>
      </c>
      <c r="BO73" s="110">
        <f t="shared" si="38"/>
        <v>319472.55327277293</v>
      </c>
    </row>
    <row r="74" spans="1:67">
      <c r="A74" s="5">
        <v>63</v>
      </c>
      <c r="B74" s="5">
        <v>2073</v>
      </c>
      <c r="C74" s="22">
        <v>1.6</v>
      </c>
      <c r="D74" s="5">
        <v>170</v>
      </c>
      <c r="E74" s="5">
        <v>105</v>
      </c>
      <c r="F74" s="18">
        <f t="shared" si="39"/>
        <v>90.027530864197686</v>
      </c>
      <c r="G74" s="18">
        <v>43.223399999999998</v>
      </c>
      <c r="H74" s="21">
        <v>7</v>
      </c>
      <c r="I74" s="18">
        <f t="shared" si="12"/>
        <v>15.939634529436258</v>
      </c>
      <c r="J74" s="18">
        <v>37.583399999999997</v>
      </c>
      <c r="K74" s="18">
        <f t="shared" si="13"/>
        <v>13.859753290430985</v>
      </c>
      <c r="L74" s="18">
        <v>596.64699610064997</v>
      </c>
      <c r="M74" s="18">
        <v>5</v>
      </c>
      <c r="N74" s="18">
        <f t="shared" si="15"/>
        <v>220.02746338627551</v>
      </c>
      <c r="O74" s="18">
        <v>742.14699610064997</v>
      </c>
      <c r="P74" s="18">
        <f t="shared" si="16"/>
        <v>273.6839740733796</v>
      </c>
      <c r="Q74" s="18">
        <v>59501.958950705703</v>
      </c>
      <c r="R74" s="18">
        <v>-1.57</v>
      </c>
      <c r="S74" s="18">
        <f t="shared" si="17"/>
        <v>21942.731933623163</v>
      </c>
      <c r="T74" s="18">
        <v>47604.458950705703</v>
      </c>
      <c r="U74" s="18">
        <f t="shared" si="18"/>
        <v>17555.251961803089</v>
      </c>
      <c r="V74" s="18">
        <v>545224.31999999995</v>
      </c>
      <c r="W74" s="18">
        <v>788508</v>
      </c>
      <c r="X74" s="18"/>
      <c r="Y74" s="18"/>
      <c r="Z74" s="18"/>
      <c r="AA74" s="18"/>
      <c r="AB74" s="18">
        <v>3045</v>
      </c>
      <c r="AC74" s="93">
        <v>63</v>
      </c>
      <c r="AD74" s="18">
        <f t="shared" si="19"/>
        <v>180925.10823304395</v>
      </c>
      <c r="AE74" s="105">
        <f t="shared" si="52"/>
        <v>180931.54614682903</v>
      </c>
      <c r="AF74" s="72">
        <f t="shared" si="20"/>
        <v>180925.10823304395</v>
      </c>
      <c r="AG74" s="106">
        <f t="shared" si="53"/>
        <v>180931.54614682903</v>
      </c>
      <c r="AH74" s="18">
        <f t="shared" si="21"/>
        <v>39684.176240640045</v>
      </c>
      <c r="AI74" s="107">
        <f t="shared" si="54"/>
        <v>39690.614154425122</v>
      </c>
      <c r="AJ74" s="72">
        <f t="shared" si="22"/>
        <v>39684.176240640045</v>
      </c>
      <c r="AK74" s="106">
        <f t="shared" si="55"/>
        <v>39690.614154425122</v>
      </c>
      <c r="AM74" s="81"/>
      <c r="AN74" s="18">
        <f t="shared" si="23"/>
        <v>208075.86123661383</v>
      </c>
      <c r="AO74" s="105">
        <f t="shared" si="56"/>
        <v>208082.2991503989</v>
      </c>
      <c r="AP74" s="18">
        <f t="shared" si="24"/>
        <v>31903.982191009949</v>
      </c>
      <c r="AQ74" s="105">
        <f t="shared" si="48"/>
        <v>31910.420104795023</v>
      </c>
      <c r="AS74" s="82"/>
      <c r="AT74" s="72">
        <f t="shared" si="25"/>
        <v>788508</v>
      </c>
      <c r="AU74" s="106">
        <f t="shared" si="26"/>
        <v>788519.83315016469</v>
      </c>
      <c r="AV74" s="17">
        <f t="shared" si="27"/>
        <v>3045</v>
      </c>
      <c r="AW74" s="107">
        <f t="shared" si="50"/>
        <v>3051.4379137850747</v>
      </c>
      <c r="AX74" s="110">
        <f t="shared" si="29"/>
        <v>545475.67598118563</v>
      </c>
      <c r="AZ74" s="93">
        <v>63</v>
      </c>
      <c r="BA74" s="18">
        <f t="shared" si="30"/>
        <v>180925.10823304395</v>
      </c>
      <c r="BB74" s="105">
        <f t="shared" si="57"/>
        <v>180931.54614682903</v>
      </c>
      <c r="BC74" s="72">
        <f t="shared" si="31"/>
        <v>180925.10823304395</v>
      </c>
      <c r="BD74" s="106">
        <f t="shared" si="58"/>
        <v>180931.54614682903</v>
      </c>
      <c r="BE74" s="18">
        <f t="shared" si="32"/>
        <v>39690.614154425122</v>
      </c>
      <c r="BF74" s="107">
        <f t="shared" si="33"/>
        <v>39702.447304589856</v>
      </c>
      <c r="BG74" s="72">
        <f t="shared" si="34"/>
        <v>39690.614154425122</v>
      </c>
      <c r="BH74" s="106">
        <f t="shared" si="59"/>
        <v>39697.0520682102</v>
      </c>
      <c r="BI74" s="18">
        <f t="shared" si="35"/>
        <v>180925.10823304395</v>
      </c>
      <c r="BJ74" s="105">
        <f t="shared" si="60"/>
        <v>180931.54614682903</v>
      </c>
      <c r="BK74" s="18">
        <f t="shared" si="36"/>
        <v>39690.614154425122</v>
      </c>
      <c r="BL74" s="105">
        <f t="shared" si="49"/>
        <v>39697.0520682102</v>
      </c>
      <c r="BM74" s="72">
        <f t="shared" si="37"/>
        <v>545224.31999999995</v>
      </c>
      <c r="BN74" s="106">
        <f t="shared" si="51"/>
        <v>545236.15315016464</v>
      </c>
      <c r="BO74" s="110">
        <f t="shared" si="38"/>
        <v>324602.15969874576</v>
      </c>
    </row>
    <row r="75" spans="1:67">
      <c r="A75" s="5">
        <v>64</v>
      </c>
      <c r="B75" s="5">
        <v>2074</v>
      </c>
      <c r="C75" s="22">
        <v>1.6</v>
      </c>
      <c r="D75" s="5">
        <v>170</v>
      </c>
      <c r="E75" s="5">
        <v>105</v>
      </c>
      <c r="F75" s="18">
        <v>90.815555555555704</v>
      </c>
      <c r="G75" s="18">
        <f t="shared" si="42"/>
        <v>44.296499999999995</v>
      </c>
      <c r="H75" s="21">
        <v>7</v>
      </c>
      <c r="I75" s="18">
        <f t="shared" si="12"/>
        <v>15.689226221454366</v>
      </c>
      <c r="J75" s="18">
        <f t="shared" si="43"/>
        <v>38.656499999999994</v>
      </c>
      <c r="K75" s="18">
        <f t="shared" si="13"/>
        <v>13.642019479527479</v>
      </c>
      <c r="L75" s="18">
        <f t="shared" si="44"/>
        <v>597.69321010783926</v>
      </c>
      <c r="M75" s="18">
        <v>5</v>
      </c>
      <c r="N75" s="18">
        <f t="shared" si="15"/>
        <v>216.57087818575815</v>
      </c>
      <c r="O75" s="18">
        <f t="shared" si="45"/>
        <v>743.19321010783926</v>
      </c>
      <c r="P75" s="18">
        <f t="shared" si="16"/>
        <v>269.38445636844648</v>
      </c>
      <c r="Q75" s="18">
        <f t="shared" si="46"/>
        <v>59502.991732898969</v>
      </c>
      <c r="R75" s="18">
        <v>-1.57</v>
      </c>
      <c r="S75" s="18">
        <f t="shared" si="17"/>
        <v>21598.016227259151</v>
      </c>
      <c r="T75" s="18">
        <f t="shared" si="47"/>
        <v>47605.491732898969</v>
      </c>
      <c r="U75" s="18">
        <f t="shared" si="18"/>
        <v>17279.462643557887</v>
      </c>
      <c r="V75" s="18">
        <v>545224.31999999995</v>
      </c>
      <c r="W75" s="18">
        <v>788508</v>
      </c>
      <c r="X75" s="18"/>
      <c r="Y75" s="18"/>
      <c r="Z75" s="18"/>
      <c r="AA75" s="18"/>
      <c r="AB75" s="18">
        <v>3045</v>
      </c>
      <c r="AC75" s="93">
        <v>64</v>
      </c>
      <c r="AD75" s="18">
        <f t="shared" si="19"/>
        <v>179641.59880028511</v>
      </c>
      <c r="AE75" s="105">
        <f t="shared" si="52"/>
        <v>179648.22985148375</v>
      </c>
      <c r="AF75" s="72">
        <f t="shared" si="20"/>
        <v>179641.59880028511</v>
      </c>
      <c r="AG75" s="106">
        <f t="shared" si="53"/>
        <v>179648.22985148375</v>
      </c>
      <c r="AH75" s="18">
        <f t="shared" si="21"/>
        <v>39060.746173424741</v>
      </c>
      <c r="AI75" s="107">
        <f t="shared" si="54"/>
        <v>39067.377224623371</v>
      </c>
      <c r="AJ75" s="72">
        <f t="shared" si="22"/>
        <v>39060.746173424741</v>
      </c>
      <c r="AK75" s="106">
        <f t="shared" si="55"/>
        <v>39067.377224623371</v>
      </c>
      <c r="AM75" s="81"/>
      <c r="AN75" s="18">
        <f t="shared" si="23"/>
        <v>206599.74035303469</v>
      </c>
      <c r="AO75" s="105">
        <f t="shared" si="56"/>
        <v>206606.37140423333</v>
      </c>
      <c r="AP75" s="18">
        <f t="shared" si="24"/>
        <v>31402.777336934931</v>
      </c>
      <c r="AQ75" s="105">
        <f t="shared" si="48"/>
        <v>31409.408388133557</v>
      </c>
      <c r="AS75" s="82"/>
      <c r="AT75" s="72">
        <f t="shared" si="25"/>
        <v>788508</v>
      </c>
      <c r="AU75" s="106">
        <f t="shared" si="26"/>
        <v>788520.30647617136</v>
      </c>
      <c r="AV75" s="17">
        <f t="shared" si="27"/>
        <v>3045</v>
      </c>
      <c r="AW75" s="107">
        <f t="shared" si="50"/>
        <v>3051.6310511986267</v>
      </c>
      <c r="AX75" s="110">
        <f t="shared" si="29"/>
        <v>547452.89563260577</v>
      </c>
      <c r="AZ75" s="93">
        <v>64</v>
      </c>
      <c r="BA75" s="18">
        <f t="shared" si="30"/>
        <v>179641.59880028511</v>
      </c>
      <c r="BB75" s="105">
        <f t="shared" si="57"/>
        <v>179648.22985148375</v>
      </c>
      <c r="BC75" s="72">
        <f t="shared" si="31"/>
        <v>179641.59880028511</v>
      </c>
      <c r="BD75" s="106">
        <f t="shared" si="58"/>
        <v>179648.22985148375</v>
      </c>
      <c r="BE75" s="18">
        <f t="shared" si="32"/>
        <v>39067.377224623371</v>
      </c>
      <c r="BF75" s="107">
        <f t="shared" si="33"/>
        <v>39079.683700794689</v>
      </c>
      <c r="BG75" s="72">
        <f t="shared" si="34"/>
        <v>39067.377224623371</v>
      </c>
      <c r="BH75" s="106">
        <f t="shared" si="59"/>
        <v>39074.008275822001</v>
      </c>
      <c r="BI75" s="18">
        <f t="shared" si="35"/>
        <v>179641.59880028511</v>
      </c>
      <c r="BJ75" s="105">
        <f t="shared" si="60"/>
        <v>179648.22985148375</v>
      </c>
      <c r="BK75" s="18">
        <f t="shared" si="36"/>
        <v>39067.377224623371</v>
      </c>
      <c r="BL75" s="105">
        <f t="shared" si="49"/>
        <v>39074.008275822001</v>
      </c>
      <c r="BM75" s="72">
        <f t="shared" si="37"/>
        <v>545224.31999999995</v>
      </c>
      <c r="BN75" s="106">
        <f t="shared" ref="BN75:BN86" si="61">BM75+((1+$AI$2)^AZ75)</f>
        <v>545236.62647617131</v>
      </c>
      <c r="BO75" s="110">
        <f t="shared" si="38"/>
        <v>326508.71292389295</v>
      </c>
    </row>
    <row r="76" spans="1:67">
      <c r="A76" s="5">
        <v>65</v>
      </c>
      <c r="B76" s="5">
        <v>2075</v>
      </c>
      <c r="C76" s="22">
        <v>1.6</v>
      </c>
      <c r="D76" s="5">
        <v>170</v>
      </c>
      <c r="E76" s="5">
        <v>105</v>
      </c>
      <c r="F76" s="18">
        <v>90.815555555555704</v>
      </c>
      <c r="G76" s="18">
        <v>43.223399999999998</v>
      </c>
      <c r="H76" s="21">
        <v>7</v>
      </c>
      <c r="I76" s="18">
        <f t="shared" ref="I76:I86" si="62">($I$3/((1+$I$2)^A76))</f>
        <v>15.4427517753556</v>
      </c>
      <c r="J76" s="18">
        <v>37.583399999999997</v>
      </c>
      <c r="K76" s="18">
        <f t="shared" ref="K76:K86" si="63">($I$4/((1+$I$2)^A76))</f>
        <v>13.427706221026103</v>
      </c>
      <c r="L76" s="18">
        <v>596.64699610064997</v>
      </c>
      <c r="M76" s="18">
        <v>5</v>
      </c>
      <c r="N76" s="18">
        <f t="shared" ref="N76:N86" si="64">$K$3/((1+$I$2)^A76)</f>
        <v>213.16859521217438</v>
      </c>
      <c r="O76" s="18">
        <v>742.14699610064997</v>
      </c>
      <c r="P76" s="18">
        <f t="shared" ref="P76:P86" si="65">$K$4/((1+$I$2)^A76)</f>
        <v>265.15248318290872</v>
      </c>
      <c r="Q76" s="18">
        <v>59501.958950705703</v>
      </c>
      <c r="R76" s="18">
        <v>-1.57</v>
      </c>
      <c r="S76" s="18">
        <f t="shared" ref="S76:S86" si="66">$P$3/((1+$I$2)^A76)</f>
        <v>21258.715932183644</v>
      </c>
      <c r="T76" s="18">
        <v>47604.458950705703</v>
      </c>
      <c r="U76" s="18">
        <f t="shared" ref="U76:U86" si="67">$P$4/((1+$I$2)^A76)</f>
        <v>17008.005917532013</v>
      </c>
      <c r="V76" s="18">
        <v>545224.31999999995</v>
      </c>
      <c r="W76" s="18">
        <v>788508</v>
      </c>
      <c r="X76" s="18"/>
      <c r="Y76" s="18"/>
      <c r="Z76" s="18"/>
      <c r="AA76" s="18"/>
      <c r="AB76" s="18">
        <v>3045</v>
      </c>
      <c r="AC76" s="93">
        <v>65</v>
      </c>
      <c r="AD76" s="18">
        <f t="shared" ref="AD76:AD86" si="68">(K76*F76)*$AD$5</f>
        <v>176819.46704339515</v>
      </c>
      <c r="AE76" s="105">
        <f t="shared" si="52"/>
        <v>176826.29702612973</v>
      </c>
      <c r="AF76" s="72">
        <f t="shared" ref="AF76:AF86" si="69">(K76*F76)*$AD$5</f>
        <v>176819.46704339515</v>
      </c>
      <c r="AG76" s="106">
        <f t="shared" si="53"/>
        <v>176826.29702612973</v>
      </c>
      <c r="AH76" s="18">
        <f t="shared" ref="AH76:AH86" si="70">P76*$AD$5</f>
        <v>38447.110061521766</v>
      </c>
      <c r="AI76" s="107">
        <f t="shared" si="54"/>
        <v>38453.940044256349</v>
      </c>
      <c r="AJ76" s="72">
        <f t="shared" ref="AJ76:AJ86" si="71">P76*$AD$5</f>
        <v>38447.110061521766</v>
      </c>
      <c r="AK76" s="106">
        <f t="shared" si="55"/>
        <v>38453.940044256349</v>
      </c>
      <c r="AM76" s="81"/>
      <c r="AN76" s="18">
        <f t="shared" ref="AN76:AN86" si="72">(I76*F76)*$AD$5</f>
        <v>203354.10185889213</v>
      </c>
      <c r="AO76" s="105">
        <f t="shared" si="56"/>
        <v>203360.93184162671</v>
      </c>
      <c r="AP76" s="18">
        <f t="shared" ref="AP76:AP86" si="73">N76*$AD$5</f>
        <v>30909.446305765287</v>
      </c>
      <c r="AQ76" s="105">
        <f t="shared" si="48"/>
        <v>30916.276288499874</v>
      </c>
      <c r="AS76" s="82"/>
      <c r="AT76" s="72">
        <f t="shared" ref="AT76:AT86" si="74">W76</f>
        <v>788508</v>
      </c>
      <c r="AU76" s="106">
        <f t="shared" ref="AU76:AU86" si="75">AT76+((1+$AI$2)^AC76)</f>
        <v>788520.79873521812</v>
      </c>
      <c r="AV76" s="17">
        <f t="shared" ref="AV76:AV86" si="76">AB76</f>
        <v>3045</v>
      </c>
      <c r="AW76" s="107">
        <f t="shared" si="50"/>
        <v>3051.8299827345854</v>
      </c>
      <c r="AX76" s="110">
        <f t="shared" ref="AX76:AX86" si="77">(AG76+AK76+AM76+AU76)-(AE76+AI76+AO76+AQ76+AS76+AW76)</f>
        <v>551191.76062235702</v>
      </c>
      <c r="AZ76" s="93">
        <v>65</v>
      </c>
      <c r="BA76" s="18">
        <f t="shared" ref="BA76:BA86" si="78">AD76</f>
        <v>176819.46704339515</v>
      </c>
      <c r="BB76" s="105">
        <f t="shared" si="57"/>
        <v>176826.29702612973</v>
      </c>
      <c r="BC76" s="72">
        <f t="shared" ref="BC76:BC86" si="79">AD76</f>
        <v>176819.46704339515</v>
      </c>
      <c r="BD76" s="106">
        <f t="shared" si="58"/>
        <v>176826.29702612973</v>
      </c>
      <c r="BE76" s="18">
        <f t="shared" ref="BE76:BE86" si="80">AK76</f>
        <v>38453.940044256349</v>
      </c>
      <c r="BF76" s="107">
        <f t="shared" ref="BF76:BF86" si="81">BE76+((1+$AI$2)^AZ76)</f>
        <v>38466.738779474523</v>
      </c>
      <c r="BG76" s="72">
        <f t="shared" ref="BG76:BG86" si="82">AK76</f>
        <v>38453.940044256349</v>
      </c>
      <c r="BH76" s="106">
        <f t="shared" si="59"/>
        <v>38460.770026990933</v>
      </c>
      <c r="BI76" s="18">
        <f t="shared" ref="BI76:BI86" si="83">AF76</f>
        <v>176819.46704339515</v>
      </c>
      <c r="BJ76" s="105">
        <f t="shared" si="60"/>
        <v>176826.29702612973</v>
      </c>
      <c r="BK76" s="18">
        <f t="shared" ref="BK76:BK86" si="84">AK76</f>
        <v>38453.940044256349</v>
      </c>
      <c r="BL76" s="105">
        <f t="shared" si="49"/>
        <v>38460.770026990933</v>
      </c>
      <c r="BM76" s="72">
        <f t="shared" ref="BM76:BM86" si="85">V76</f>
        <v>545224.31999999995</v>
      </c>
      <c r="BN76" s="106">
        <f t="shared" si="61"/>
        <v>545237.11873521807</v>
      </c>
      <c r="BO76" s="110">
        <f t="shared" ref="BO76:BO86" si="86">(BD76+BH76+BN76)-(BB76+BF76+BJ76+BL76)</f>
        <v>329944.08292961388</v>
      </c>
    </row>
    <row r="77" spans="1:67">
      <c r="A77" s="5">
        <v>66</v>
      </c>
      <c r="B77" s="5">
        <v>2076</v>
      </c>
      <c r="C77" s="22">
        <v>1.6</v>
      </c>
      <c r="D77" s="5">
        <v>170</v>
      </c>
      <c r="E77" s="5">
        <v>105</v>
      </c>
      <c r="F77" s="18">
        <f t="shared" ref="F77:F86" si="87">F76-(1+$G$3)</f>
        <v>90.027530864197686</v>
      </c>
      <c r="G77" s="18">
        <v>43.223399999999998</v>
      </c>
      <c r="H77" s="21">
        <v>7</v>
      </c>
      <c r="I77" s="18">
        <f t="shared" si="62"/>
        <v>15.200149390996669</v>
      </c>
      <c r="J77" s="18">
        <v>37.583399999999997</v>
      </c>
      <c r="K77" s="18">
        <f t="shared" si="63"/>
        <v>13.216759778767617</v>
      </c>
      <c r="L77" s="18">
        <v>596.64699610064997</v>
      </c>
      <c r="M77" s="18">
        <v>5</v>
      </c>
      <c r="N77" s="18">
        <f t="shared" si="64"/>
        <v>209.81976138895337</v>
      </c>
      <c r="O77" s="18">
        <v>742.14699610064997</v>
      </c>
      <c r="P77" s="18">
        <f t="shared" si="65"/>
        <v>260.98699340656458</v>
      </c>
      <c r="Q77" s="18">
        <v>59501.958950705703</v>
      </c>
      <c r="R77" s="18">
        <v>-1.57</v>
      </c>
      <c r="S77" s="18">
        <f t="shared" si="66"/>
        <v>20924.745973423611</v>
      </c>
      <c r="T77" s="18">
        <v>47604.458950705703</v>
      </c>
      <c r="U77" s="18">
        <f t="shared" si="67"/>
        <v>16740.813719612415</v>
      </c>
      <c r="V77" s="18">
        <v>545224.31999999995</v>
      </c>
      <c r="W77" s="18">
        <v>788508</v>
      </c>
      <c r="X77" s="18"/>
      <c r="Y77" s="18"/>
      <c r="Z77" s="18"/>
      <c r="AA77" s="18"/>
      <c r="AB77" s="18">
        <v>3045</v>
      </c>
      <c r="AC77" s="93">
        <v>66</v>
      </c>
      <c r="AD77" s="18">
        <f t="shared" si="68"/>
        <v>172531.47609161481</v>
      </c>
      <c r="AE77" s="105">
        <f t="shared" si="52"/>
        <v>172538.51097383143</v>
      </c>
      <c r="AF77" s="72">
        <f t="shared" si="69"/>
        <v>172531.47609161481</v>
      </c>
      <c r="AG77" s="106">
        <f t="shared" si="53"/>
        <v>172538.51097383143</v>
      </c>
      <c r="AH77" s="18">
        <f t="shared" si="70"/>
        <v>37843.114043951864</v>
      </c>
      <c r="AI77" s="107">
        <f t="shared" si="54"/>
        <v>37850.148926168484</v>
      </c>
      <c r="AJ77" s="72">
        <f t="shared" si="71"/>
        <v>37843.114043951864</v>
      </c>
      <c r="AK77" s="106">
        <f t="shared" si="55"/>
        <v>37850.148926168484</v>
      </c>
      <c r="AM77" s="81"/>
      <c r="AN77" s="18">
        <f t="shared" si="72"/>
        <v>198422.6281735634</v>
      </c>
      <c r="AO77" s="105">
        <f t="shared" si="56"/>
        <v>198429.66305578002</v>
      </c>
      <c r="AP77" s="18">
        <f t="shared" si="73"/>
        <v>30423.865401398238</v>
      </c>
      <c r="AQ77" s="105">
        <f t="shared" si="48"/>
        <v>30430.900283614861</v>
      </c>
      <c r="AS77" s="82"/>
      <c r="AT77" s="72">
        <f t="shared" si="74"/>
        <v>788508</v>
      </c>
      <c r="AU77" s="106">
        <f t="shared" si="75"/>
        <v>788521.31068462692</v>
      </c>
      <c r="AV77" s="17">
        <f t="shared" si="76"/>
        <v>3045</v>
      </c>
      <c r="AW77" s="107">
        <f t="shared" si="50"/>
        <v>3052.0348822166234</v>
      </c>
      <c r="AX77" s="110">
        <f t="shared" si="77"/>
        <v>556608.71246301534</v>
      </c>
      <c r="AZ77" s="93">
        <v>66</v>
      </c>
      <c r="BA77" s="18">
        <f t="shared" si="78"/>
        <v>172531.47609161481</v>
      </c>
      <c r="BB77" s="105">
        <f t="shared" si="57"/>
        <v>172538.51097383143</v>
      </c>
      <c r="BC77" s="72">
        <f t="shared" si="79"/>
        <v>172531.47609161481</v>
      </c>
      <c r="BD77" s="106">
        <f t="shared" si="58"/>
        <v>172538.51097383143</v>
      </c>
      <c r="BE77" s="18">
        <f t="shared" si="80"/>
        <v>37850.148926168484</v>
      </c>
      <c r="BF77" s="107">
        <f t="shared" si="81"/>
        <v>37863.459610795384</v>
      </c>
      <c r="BG77" s="72">
        <f t="shared" si="82"/>
        <v>37850.148926168484</v>
      </c>
      <c r="BH77" s="106">
        <f t="shared" si="59"/>
        <v>37857.183808385103</v>
      </c>
      <c r="BI77" s="18">
        <f t="shared" si="83"/>
        <v>172531.47609161481</v>
      </c>
      <c r="BJ77" s="105">
        <f t="shared" si="60"/>
        <v>172538.51097383143</v>
      </c>
      <c r="BK77" s="18">
        <f t="shared" si="84"/>
        <v>37850.148926168484</v>
      </c>
      <c r="BL77" s="105">
        <f t="shared" si="49"/>
        <v>37857.183808385103</v>
      </c>
      <c r="BM77" s="72">
        <f t="shared" si="85"/>
        <v>545224.31999999995</v>
      </c>
      <c r="BN77" s="106">
        <f t="shared" si="61"/>
        <v>545237.63068462687</v>
      </c>
      <c r="BO77" s="110">
        <f t="shared" si="86"/>
        <v>334835.66010000004</v>
      </c>
    </row>
    <row r="78" spans="1:67">
      <c r="A78" s="5">
        <v>67</v>
      </c>
      <c r="B78" s="5">
        <v>2077</v>
      </c>
      <c r="C78" s="22">
        <v>1.6</v>
      </c>
      <c r="D78" s="5">
        <v>170</v>
      </c>
      <c r="E78" s="5">
        <v>105</v>
      </c>
      <c r="F78" s="18">
        <v>90.815555555555704</v>
      </c>
      <c r="G78" s="18">
        <v>43.223399999999998</v>
      </c>
      <c r="H78" s="21">
        <v>7</v>
      </c>
      <c r="I78" s="18">
        <f t="shared" si="62"/>
        <v>14.961358239101536</v>
      </c>
      <c r="J78" s="18">
        <v>37.583399999999997</v>
      </c>
      <c r="K78" s="18">
        <f t="shared" si="63"/>
        <v>13.009127260776539</v>
      </c>
      <c r="L78" s="18">
        <v>596.64699610064997</v>
      </c>
      <c r="M78" s="18">
        <v>5</v>
      </c>
      <c r="N78" s="18">
        <f t="shared" si="64"/>
        <v>206.52353704117775</v>
      </c>
      <c r="O78" s="18">
        <v>742.14699610064997</v>
      </c>
      <c r="P78" s="18">
        <f t="shared" si="65"/>
        <v>256.88694259903002</v>
      </c>
      <c r="Q78" s="18">
        <v>59501.958950705703</v>
      </c>
      <c r="R78" s="18">
        <v>-1.57</v>
      </c>
      <c r="S78" s="18">
        <f t="shared" si="66"/>
        <v>20596.022612515957</v>
      </c>
      <c r="T78" s="18">
        <v>47604.458950705703</v>
      </c>
      <c r="U78" s="18">
        <f t="shared" si="67"/>
        <v>16477.819054958927</v>
      </c>
      <c r="V78" s="18">
        <v>545224.31999999995</v>
      </c>
      <c r="W78" s="18">
        <v>788508</v>
      </c>
      <c r="X78" s="18"/>
      <c r="Y78" s="18"/>
      <c r="Z78" s="18"/>
      <c r="AA78" s="18"/>
      <c r="AB78" s="18">
        <v>3045</v>
      </c>
      <c r="AC78" s="93">
        <v>67</v>
      </c>
      <c r="AD78" s="18">
        <f t="shared" si="68"/>
        <v>171307.51232465019</v>
      </c>
      <c r="AE78" s="105">
        <f t="shared" si="52"/>
        <v>171314.7582533333</v>
      </c>
      <c r="AF78" s="72">
        <f t="shared" si="69"/>
        <v>171307.51232465019</v>
      </c>
      <c r="AG78" s="106">
        <f t="shared" si="53"/>
        <v>171314.7582533333</v>
      </c>
      <c r="AH78" s="18">
        <f t="shared" si="70"/>
        <v>37248.606676859352</v>
      </c>
      <c r="AI78" s="107">
        <f t="shared" si="54"/>
        <v>37255.852605542474</v>
      </c>
      <c r="AJ78" s="72">
        <f t="shared" si="71"/>
        <v>37248.606676859352</v>
      </c>
      <c r="AK78" s="106">
        <f t="shared" si="55"/>
        <v>37255.852605542474</v>
      </c>
      <c r="AM78" s="81"/>
      <c r="AN78" s="18">
        <f t="shared" si="72"/>
        <v>197014.98875070602</v>
      </c>
      <c r="AO78" s="105">
        <f t="shared" si="56"/>
        <v>197022.23467938913</v>
      </c>
      <c r="AP78" s="18">
        <f t="shared" si="73"/>
        <v>29945.912870970773</v>
      </c>
      <c r="AQ78" s="105">
        <f t="shared" si="48"/>
        <v>29953.158799653895</v>
      </c>
      <c r="AS78" s="82"/>
      <c r="AT78" s="72">
        <f t="shared" si="74"/>
        <v>788508</v>
      </c>
      <c r="AU78" s="106">
        <f t="shared" si="75"/>
        <v>788521.84311201202</v>
      </c>
      <c r="AV78" s="17">
        <f t="shared" si="76"/>
        <v>3045</v>
      </c>
      <c r="AW78" s="107">
        <f t="shared" si="50"/>
        <v>3052.2459286831217</v>
      </c>
      <c r="AX78" s="110">
        <f t="shared" si="77"/>
        <v>558494.2037042859</v>
      </c>
      <c r="AZ78" s="93">
        <v>67</v>
      </c>
      <c r="BA78" s="18">
        <f t="shared" si="78"/>
        <v>171307.51232465019</v>
      </c>
      <c r="BB78" s="105">
        <f t="shared" si="57"/>
        <v>171314.7582533333</v>
      </c>
      <c r="BC78" s="72">
        <f t="shared" si="79"/>
        <v>171307.51232465019</v>
      </c>
      <c r="BD78" s="106">
        <f t="shared" si="58"/>
        <v>171314.7582533333</v>
      </c>
      <c r="BE78" s="18">
        <f t="shared" si="80"/>
        <v>37255.852605542474</v>
      </c>
      <c r="BF78" s="107">
        <f t="shared" si="81"/>
        <v>37269.695717554452</v>
      </c>
      <c r="BG78" s="72">
        <f t="shared" si="82"/>
        <v>37255.852605542474</v>
      </c>
      <c r="BH78" s="106">
        <f t="shared" si="59"/>
        <v>37263.098534225595</v>
      </c>
      <c r="BI78" s="18">
        <f t="shared" si="83"/>
        <v>171307.51232465019</v>
      </c>
      <c r="BJ78" s="105">
        <f t="shared" si="60"/>
        <v>171314.7582533333</v>
      </c>
      <c r="BK78" s="18">
        <f t="shared" si="84"/>
        <v>37255.852605542474</v>
      </c>
      <c r="BL78" s="105">
        <f t="shared" si="49"/>
        <v>37263.098534225595</v>
      </c>
      <c r="BM78" s="72">
        <f t="shared" si="85"/>
        <v>545224.31999999995</v>
      </c>
      <c r="BN78" s="106">
        <f t="shared" si="61"/>
        <v>545238.16311201197</v>
      </c>
      <c r="BO78" s="110">
        <f t="shared" si="86"/>
        <v>336653.70914112416</v>
      </c>
    </row>
    <row r="79" spans="1:67">
      <c r="A79" s="5">
        <v>68</v>
      </c>
      <c r="B79" s="5">
        <v>2078</v>
      </c>
      <c r="C79" s="22">
        <v>1.6</v>
      </c>
      <c r="D79" s="5">
        <v>170</v>
      </c>
      <c r="E79" s="5">
        <v>105</v>
      </c>
      <c r="F79" s="18">
        <v>90.815555555555704</v>
      </c>
      <c r="G79" s="18">
        <f t="shared" si="42"/>
        <v>44.296499999999995</v>
      </c>
      <c r="H79" s="21">
        <v>7</v>
      </c>
      <c r="I79" s="18">
        <f t="shared" si="62"/>
        <v>14.72631844600931</v>
      </c>
      <c r="J79" s="18">
        <f t="shared" si="43"/>
        <v>38.656499999999994</v>
      </c>
      <c r="K79" s="18">
        <f t="shared" si="63"/>
        <v>12.804756605999211</v>
      </c>
      <c r="L79" s="18">
        <f t="shared" si="44"/>
        <v>597.69321010783926</v>
      </c>
      <c r="M79" s="18">
        <v>5</v>
      </c>
      <c r="N79" s="18">
        <f t="shared" si="64"/>
        <v>203.27909568504668</v>
      </c>
      <c r="O79" s="18">
        <f t="shared" si="45"/>
        <v>743.19321010783926</v>
      </c>
      <c r="P79" s="18">
        <f t="shared" si="65"/>
        <v>252.85130272786043</v>
      </c>
      <c r="Q79" s="18">
        <f t="shared" si="46"/>
        <v>59502.991732898969</v>
      </c>
      <c r="R79" s="18">
        <v>-1.57</v>
      </c>
      <c r="S79" s="18">
        <f t="shared" si="66"/>
        <v>20272.463426511247</v>
      </c>
      <c r="T79" s="18">
        <f t="shared" si="47"/>
        <v>47605.491732898969</v>
      </c>
      <c r="U79" s="18">
        <f t="shared" si="67"/>
        <v>16218.955981206256</v>
      </c>
      <c r="V79" s="18">
        <v>545224.31999999995</v>
      </c>
      <c r="W79" s="18">
        <v>788508</v>
      </c>
      <c r="X79" s="18"/>
      <c r="Y79" s="18"/>
      <c r="Z79" s="18"/>
      <c r="AA79" s="18"/>
      <c r="AB79" s="18">
        <v>3045</v>
      </c>
      <c r="AC79" s="93">
        <v>68</v>
      </c>
      <c r="AD79" s="18">
        <f t="shared" si="68"/>
        <v>168616.3073144861</v>
      </c>
      <c r="AE79" s="105">
        <f t="shared" si="52"/>
        <v>168623.77062102972</v>
      </c>
      <c r="AF79" s="72">
        <f t="shared" si="69"/>
        <v>168616.3073144861</v>
      </c>
      <c r="AG79" s="106">
        <f t="shared" si="53"/>
        <v>168623.77062102972</v>
      </c>
      <c r="AH79" s="18">
        <f t="shared" si="70"/>
        <v>36663.438895539759</v>
      </c>
      <c r="AI79" s="107">
        <f t="shared" si="54"/>
        <v>36670.902202083373</v>
      </c>
      <c r="AJ79" s="72">
        <f t="shared" si="71"/>
        <v>36663.438895539759</v>
      </c>
      <c r="AK79" s="106">
        <f t="shared" si="55"/>
        <v>36670.902202083373</v>
      </c>
      <c r="AM79" s="81"/>
      <c r="AN79" s="18">
        <f t="shared" si="72"/>
        <v>193919.92468954268</v>
      </c>
      <c r="AO79" s="105">
        <f t="shared" si="56"/>
        <v>193927.3879960863</v>
      </c>
      <c r="AP79" s="18">
        <f t="shared" si="73"/>
        <v>29475.468874331767</v>
      </c>
      <c r="AQ79" s="105">
        <f t="shared" si="48"/>
        <v>29482.932180875381</v>
      </c>
      <c r="AS79" s="82"/>
      <c r="AT79" s="72">
        <f t="shared" si="74"/>
        <v>788508</v>
      </c>
      <c r="AU79" s="106">
        <f t="shared" si="75"/>
        <v>788522.39683649247</v>
      </c>
      <c r="AV79" s="17">
        <f t="shared" si="76"/>
        <v>3045</v>
      </c>
      <c r="AW79" s="107">
        <f t="shared" si="50"/>
        <v>3052.4633065436155</v>
      </c>
      <c r="AX79" s="110">
        <f t="shared" si="77"/>
        <v>562059.61335298722</v>
      </c>
      <c r="AZ79" s="93">
        <v>68</v>
      </c>
      <c r="BA79" s="18">
        <f t="shared" si="78"/>
        <v>168616.3073144861</v>
      </c>
      <c r="BB79" s="105">
        <f t="shared" si="57"/>
        <v>168623.77062102972</v>
      </c>
      <c r="BC79" s="72">
        <f t="shared" si="79"/>
        <v>168616.3073144861</v>
      </c>
      <c r="BD79" s="106">
        <f t="shared" si="58"/>
        <v>168623.77062102972</v>
      </c>
      <c r="BE79" s="18">
        <f t="shared" si="80"/>
        <v>36670.902202083373</v>
      </c>
      <c r="BF79" s="107">
        <f t="shared" si="81"/>
        <v>36685.299038575831</v>
      </c>
      <c r="BG79" s="72">
        <f t="shared" si="82"/>
        <v>36670.902202083373</v>
      </c>
      <c r="BH79" s="106">
        <f t="shared" si="59"/>
        <v>36678.365508626986</v>
      </c>
      <c r="BI79" s="18">
        <f t="shared" si="83"/>
        <v>168616.3073144861</v>
      </c>
      <c r="BJ79" s="105">
        <f t="shared" si="60"/>
        <v>168623.77062102972</v>
      </c>
      <c r="BK79" s="18">
        <f t="shared" si="84"/>
        <v>36670.902202083373</v>
      </c>
      <c r="BL79" s="105">
        <f t="shared" si="49"/>
        <v>36678.365508626986</v>
      </c>
      <c r="BM79" s="72">
        <f t="shared" si="85"/>
        <v>545224.31999999995</v>
      </c>
      <c r="BN79" s="106">
        <f t="shared" si="61"/>
        <v>545238.71683649241</v>
      </c>
      <c r="BO79" s="110">
        <f t="shared" si="86"/>
        <v>339929.64717688685</v>
      </c>
    </row>
    <row r="80" spans="1:67">
      <c r="A80" s="5">
        <v>69</v>
      </c>
      <c r="B80" s="5">
        <v>2079</v>
      </c>
      <c r="C80" s="22">
        <v>1.6</v>
      </c>
      <c r="D80" s="5">
        <v>170</v>
      </c>
      <c r="E80" s="5">
        <v>105</v>
      </c>
      <c r="F80" s="18">
        <f t="shared" si="87"/>
        <v>90.027530864197686</v>
      </c>
      <c r="G80" s="18">
        <v>43.223399999999998</v>
      </c>
      <c r="H80" s="21">
        <v>7</v>
      </c>
      <c r="I80" s="18">
        <f t="shared" si="62"/>
        <v>14.494971078661726</v>
      </c>
      <c r="J80" s="18">
        <v>37.583399999999997</v>
      </c>
      <c r="K80" s="18">
        <f t="shared" si="63"/>
        <v>12.603596571250181</v>
      </c>
      <c r="L80" s="18">
        <v>596.64699610064997</v>
      </c>
      <c r="M80" s="18">
        <v>5</v>
      </c>
      <c r="N80" s="18">
        <f t="shared" si="64"/>
        <v>200.08562382064613</v>
      </c>
      <c r="O80" s="18">
        <v>742.14699610064997</v>
      </c>
      <c r="P80" s="18">
        <f t="shared" si="65"/>
        <v>248.87906191078437</v>
      </c>
      <c r="Q80" s="18">
        <v>59501.958950705703</v>
      </c>
      <c r="R80" s="18">
        <v>-1.57</v>
      </c>
      <c r="S80" s="18">
        <f t="shared" si="66"/>
        <v>19953.987287307253</v>
      </c>
      <c r="T80" s="18">
        <v>47604.458950705703</v>
      </c>
      <c r="U80" s="18">
        <f t="shared" si="67"/>
        <v>15964.1595919298</v>
      </c>
      <c r="V80" s="18">
        <v>545224.31999999995</v>
      </c>
      <c r="W80" s="18">
        <v>788508</v>
      </c>
      <c r="X80" s="18"/>
      <c r="Y80" s="18"/>
      <c r="Z80" s="18"/>
      <c r="AA80" s="18"/>
      <c r="AB80" s="18">
        <v>3045</v>
      </c>
      <c r="AC80" s="93">
        <v>69</v>
      </c>
      <c r="AD80" s="18">
        <f t="shared" si="68"/>
        <v>164527.24850112764</v>
      </c>
      <c r="AE80" s="105">
        <f t="shared" si="52"/>
        <v>164534.93570686757</v>
      </c>
      <c r="AF80" s="72">
        <f t="shared" si="69"/>
        <v>164527.24850112764</v>
      </c>
      <c r="AG80" s="106">
        <f t="shared" si="53"/>
        <v>164534.93570686757</v>
      </c>
      <c r="AH80" s="18">
        <f t="shared" si="70"/>
        <v>36087.463977063737</v>
      </c>
      <c r="AI80" s="107">
        <f t="shared" si="54"/>
        <v>36095.15118280366</v>
      </c>
      <c r="AJ80" s="72">
        <f t="shared" si="71"/>
        <v>36087.463977063737</v>
      </c>
      <c r="AK80" s="106">
        <f t="shared" si="55"/>
        <v>36095.15118280366</v>
      </c>
      <c r="AM80" s="81"/>
      <c r="AN80" s="18">
        <f t="shared" si="72"/>
        <v>189217.23614318133</v>
      </c>
      <c r="AO80" s="105">
        <f t="shared" si="56"/>
        <v>189224.92334892126</v>
      </c>
      <c r="AP80" s="18">
        <f t="shared" si="73"/>
        <v>29012.41545399369</v>
      </c>
      <c r="AQ80" s="105">
        <f t="shared" si="48"/>
        <v>29020.102659733613</v>
      </c>
      <c r="AS80" s="82"/>
      <c r="AT80" s="72">
        <f t="shared" si="74"/>
        <v>788508</v>
      </c>
      <c r="AU80" s="106">
        <f t="shared" si="75"/>
        <v>788522.97270995216</v>
      </c>
      <c r="AV80" s="17">
        <f t="shared" si="76"/>
        <v>3045</v>
      </c>
      <c r="AW80" s="107">
        <f t="shared" si="50"/>
        <v>3052.6872057399241</v>
      </c>
      <c r="AX80" s="110">
        <f t="shared" si="77"/>
        <v>567225.25949555729</v>
      </c>
      <c r="AZ80" s="93">
        <v>69</v>
      </c>
      <c r="BA80" s="18">
        <f t="shared" si="78"/>
        <v>164527.24850112764</v>
      </c>
      <c r="BB80" s="105">
        <f t="shared" si="57"/>
        <v>164534.93570686757</v>
      </c>
      <c r="BC80" s="72">
        <f t="shared" si="79"/>
        <v>164527.24850112764</v>
      </c>
      <c r="BD80" s="106">
        <f t="shared" si="58"/>
        <v>164534.93570686757</v>
      </c>
      <c r="BE80" s="18">
        <f t="shared" si="80"/>
        <v>36095.15118280366</v>
      </c>
      <c r="BF80" s="107">
        <f t="shared" si="81"/>
        <v>36110.123892755815</v>
      </c>
      <c r="BG80" s="72">
        <f t="shared" si="82"/>
        <v>36095.15118280366</v>
      </c>
      <c r="BH80" s="106">
        <f t="shared" si="59"/>
        <v>36102.838388543583</v>
      </c>
      <c r="BI80" s="18">
        <f t="shared" si="83"/>
        <v>164527.24850112764</v>
      </c>
      <c r="BJ80" s="105">
        <f t="shared" si="60"/>
        <v>164534.93570686757</v>
      </c>
      <c r="BK80" s="18">
        <f t="shared" si="84"/>
        <v>36095.15118280366</v>
      </c>
      <c r="BL80" s="105">
        <f t="shared" si="49"/>
        <v>36102.838388543583</v>
      </c>
      <c r="BM80" s="72">
        <f t="shared" si="85"/>
        <v>545224.31999999995</v>
      </c>
      <c r="BN80" s="106">
        <f t="shared" si="61"/>
        <v>545239.2927099521</v>
      </c>
      <c r="BO80" s="110">
        <f t="shared" si="86"/>
        <v>344594.23311032879</v>
      </c>
    </row>
    <row r="81" spans="1:67">
      <c r="A81" s="5">
        <v>70</v>
      </c>
      <c r="B81" s="5">
        <v>2080</v>
      </c>
      <c r="C81" s="22">
        <v>1.6</v>
      </c>
      <c r="D81" s="5">
        <v>170</v>
      </c>
      <c r="E81" s="5">
        <v>105</v>
      </c>
      <c r="F81" s="18">
        <v>90.815555555555704</v>
      </c>
      <c r="G81" s="18">
        <v>43.223399999999998</v>
      </c>
      <c r="H81" s="21">
        <v>7</v>
      </c>
      <c r="I81" s="18">
        <f t="shared" si="62"/>
        <v>14.267258129826471</v>
      </c>
      <c r="J81" s="18">
        <v>37.583399999999997</v>
      </c>
      <c r="K81" s="18">
        <f t="shared" si="63"/>
        <v>12.405596718363668</v>
      </c>
      <c r="L81" s="18">
        <v>596.64699610064997</v>
      </c>
      <c r="M81" s="18">
        <v>5</v>
      </c>
      <c r="N81" s="18">
        <f t="shared" si="64"/>
        <v>196.94232072797467</v>
      </c>
      <c r="O81" s="18">
        <v>742.14699610064997</v>
      </c>
      <c r="P81" s="18">
        <f t="shared" si="65"/>
        <v>244.96922416198848</v>
      </c>
      <c r="Q81" s="18">
        <v>59501.958950705703</v>
      </c>
      <c r="R81" s="18">
        <v>-1.57</v>
      </c>
      <c r="S81" s="18">
        <f t="shared" si="66"/>
        <v>19640.514341307182</v>
      </c>
      <c r="T81" s="18">
        <v>47604.458950705703</v>
      </c>
      <c r="U81" s="18">
        <f t="shared" si="67"/>
        <v>15713.366000371245</v>
      </c>
      <c r="V81" s="18">
        <v>545224.31999999995</v>
      </c>
      <c r="W81" s="18">
        <v>788508</v>
      </c>
      <c r="X81" s="18"/>
      <c r="Y81" s="18"/>
      <c r="Z81" s="18"/>
      <c r="AA81" s="18"/>
      <c r="AB81" s="18">
        <v>3045</v>
      </c>
      <c r="AC81" s="93">
        <v>70</v>
      </c>
      <c r="AD81" s="18">
        <f t="shared" si="68"/>
        <v>163360.06790657443</v>
      </c>
      <c r="AE81" s="105">
        <f t="shared" si="52"/>
        <v>163367.98572848656</v>
      </c>
      <c r="AF81" s="72">
        <f t="shared" si="69"/>
        <v>163360.06790657443</v>
      </c>
      <c r="AG81" s="106">
        <f t="shared" si="53"/>
        <v>163367.98572848656</v>
      </c>
      <c r="AH81" s="18">
        <f t="shared" si="70"/>
        <v>35520.537503488333</v>
      </c>
      <c r="AI81" s="107">
        <f t="shared" si="54"/>
        <v>35528.455325400457</v>
      </c>
      <c r="AJ81" s="72">
        <f t="shared" si="71"/>
        <v>35520.537503488333</v>
      </c>
      <c r="AK81" s="106">
        <f t="shared" si="55"/>
        <v>35528.455325400457</v>
      </c>
      <c r="AM81" s="81"/>
      <c r="AN81" s="18">
        <f t="shared" si="72"/>
        <v>187874.9011306329</v>
      </c>
      <c r="AO81" s="105">
        <f t="shared" si="56"/>
        <v>187882.81895254503</v>
      </c>
      <c r="AP81" s="18">
        <f t="shared" si="73"/>
        <v>28556.636505556329</v>
      </c>
      <c r="AQ81" s="105">
        <f t="shared" si="48"/>
        <v>28564.55432746845</v>
      </c>
      <c r="AS81" s="82"/>
      <c r="AT81" s="72">
        <f t="shared" si="74"/>
        <v>788508</v>
      </c>
      <c r="AU81" s="106">
        <f t="shared" si="75"/>
        <v>788523.57161835022</v>
      </c>
      <c r="AV81" s="17">
        <f t="shared" si="76"/>
        <v>3045</v>
      </c>
      <c r="AW81" s="107">
        <f t="shared" si="50"/>
        <v>3052.9178219121218</v>
      </c>
      <c r="AX81" s="110">
        <f t="shared" si="77"/>
        <v>569023.28051642468</v>
      </c>
      <c r="AZ81" s="93">
        <v>70</v>
      </c>
      <c r="BA81" s="18">
        <f t="shared" si="78"/>
        <v>163360.06790657443</v>
      </c>
      <c r="BB81" s="105">
        <f t="shared" si="57"/>
        <v>163367.98572848656</v>
      </c>
      <c r="BC81" s="72">
        <f t="shared" si="79"/>
        <v>163360.06790657443</v>
      </c>
      <c r="BD81" s="106">
        <f t="shared" si="58"/>
        <v>163367.98572848656</v>
      </c>
      <c r="BE81" s="18">
        <f t="shared" si="80"/>
        <v>35528.455325400457</v>
      </c>
      <c r="BF81" s="107">
        <f t="shared" si="81"/>
        <v>35544.026943750694</v>
      </c>
      <c r="BG81" s="72">
        <f t="shared" si="82"/>
        <v>35528.455325400457</v>
      </c>
      <c r="BH81" s="106">
        <f t="shared" si="59"/>
        <v>35536.373147312581</v>
      </c>
      <c r="BI81" s="18">
        <f t="shared" si="83"/>
        <v>163360.06790657443</v>
      </c>
      <c r="BJ81" s="105">
        <f t="shared" si="60"/>
        <v>163367.98572848656</v>
      </c>
      <c r="BK81" s="18">
        <f t="shared" si="84"/>
        <v>35528.455325400457</v>
      </c>
      <c r="BL81" s="105">
        <f t="shared" si="49"/>
        <v>35536.373147312581</v>
      </c>
      <c r="BM81" s="72">
        <f t="shared" si="85"/>
        <v>545224.31999999995</v>
      </c>
      <c r="BN81" s="106">
        <f t="shared" si="61"/>
        <v>545239.89161835017</v>
      </c>
      <c r="BO81" s="110">
        <f t="shared" si="86"/>
        <v>346327.87894611293</v>
      </c>
    </row>
    <row r="82" spans="1:67">
      <c r="A82" s="5">
        <v>71</v>
      </c>
      <c r="B82" s="5">
        <v>2081</v>
      </c>
      <c r="C82" s="22">
        <v>1.6</v>
      </c>
      <c r="D82" s="5">
        <v>170</v>
      </c>
      <c r="E82" s="5">
        <v>105</v>
      </c>
      <c r="F82" s="18">
        <v>90.815555555555704</v>
      </c>
      <c r="G82" s="18">
        <v>43.223399999999998</v>
      </c>
      <c r="H82" s="21">
        <v>7</v>
      </c>
      <c r="I82" s="18">
        <f t="shared" si="62"/>
        <v>14.043122503552663</v>
      </c>
      <c r="J82" s="18">
        <v>37.583399999999997</v>
      </c>
      <c r="K82" s="18">
        <f t="shared" si="63"/>
        <v>12.210707401546873</v>
      </c>
      <c r="L82" s="18">
        <v>596.64699610064997</v>
      </c>
      <c r="M82" s="18">
        <v>5</v>
      </c>
      <c r="N82" s="18">
        <f t="shared" si="64"/>
        <v>193.8483982661738</v>
      </c>
      <c r="O82" s="18">
        <v>742.14699610064997</v>
      </c>
      <c r="P82" s="18">
        <f t="shared" si="65"/>
        <v>241.12080914238697</v>
      </c>
      <c r="Q82" s="18">
        <v>59501.958950705703</v>
      </c>
      <c r="R82" s="18">
        <v>-1.57</v>
      </c>
      <c r="S82" s="18">
        <f t="shared" si="66"/>
        <v>19331.965989397457</v>
      </c>
      <c r="T82" s="18">
        <v>47604.458950705703</v>
      </c>
      <c r="U82" s="18">
        <f t="shared" si="67"/>
        <v>15466.512323419822</v>
      </c>
      <c r="V82" s="18">
        <v>545224.31999999995</v>
      </c>
      <c r="W82" s="18">
        <v>788508</v>
      </c>
      <c r="X82" s="18"/>
      <c r="Y82" s="18"/>
      <c r="Z82" s="18"/>
      <c r="AA82" s="18"/>
      <c r="AB82" s="18">
        <v>3045</v>
      </c>
      <c r="AC82" s="93">
        <v>71</v>
      </c>
      <c r="AD82" s="18">
        <f t="shared" si="68"/>
        <v>160793.71557768321</v>
      </c>
      <c r="AE82" s="105">
        <f>AD82+((1+$AI$4)^AC82)</f>
        <v>160797.79512707051</v>
      </c>
      <c r="AF82" s="72">
        <f t="shared" si="69"/>
        <v>160793.71557768321</v>
      </c>
      <c r="AG82" s="106">
        <f>AF82+((1+$AI$4)^AC82)</f>
        <v>160797.79512707051</v>
      </c>
      <c r="AH82" s="18">
        <f t="shared" si="70"/>
        <v>34962.517325646113</v>
      </c>
      <c r="AI82" s="107">
        <f>AH82+((1+$AI$4)^AC82)</f>
        <v>34966.596875033421</v>
      </c>
      <c r="AJ82" s="72">
        <f t="shared" si="71"/>
        <v>34962.517325646113</v>
      </c>
      <c r="AK82" s="106">
        <f>AJ82+((1+$AI$4)^AC82)</f>
        <v>34966.596875033421</v>
      </c>
      <c r="AM82" s="81"/>
      <c r="AN82" s="18">
        <f t="shared" si="72"/>
        <v>184923.42592475491</v>
      </c>
      <c r="AO82" s="105">
        <f>AN82+((1+$AI$4)^AC82)</f>
        <v>184927.50547414221</v>
      </c>
      <c r="AP82" s="18">
        <f t="shared" si="73"/>
        <v>28108.017748595201</v>
      </c>
      <c r="AQ82" s="105">
        <f>AP82+((1+$AI$4)^AC82)</f>
        <v>28112.097297982506</v>
      </c>
      <c r="AS82" s="82"/>
      <c r="AT82" s="72">
        <f t="shared" si="74"/>
        <v>788508</v>
      </c>
      <c r="AU82" s="106">
        <f t="shared" si="75"/>
        <v>788524.19448308425</v>
      </c>
      <c r="AV82" s="17">
        <f t="shared" si="76"/>
        <v>3045</v>
      </c>
      <c r="AW82" s="107">
        <f>AV82+((1+$AI$4)^AC82)</f>
        <v>3049.0795493873052</v>
      </c>
      <c r="AX82" s="110">
        <f t="shared" si="77"/>
        <v>572435.51216157223</v>
      </c>
      <c r="AZ82" s="93">
        <v>71</v>
      </c>
      <c r="BA82" s="18">
        <f t="shared" si="78"/>
        <v>160793.71557768321</v>
      </c>
      <c r="BB82" s="105">
        <f>BA82+((1+$AI$4)^AZ82)</f>
        <v>160797.79512707051</v>
      </c>
      <c r="BC82" s="72">
        <f t="shared" si="79"/>
        <v>160793.71557768321</v>
      </c>
      <c r="BD82" s="106">
        <f>BC82+((1+$AI$4)^AZ82)</f>
        <v>160797.79512707051</v>
      </c>
      <c r="BE82" s="18">
        <f t="shared" si="80"/>
        <v>34966.596875033421</v>
      </c>
      <c r="BF82" s="107">
        <f t="shared" si="81"/>
        <v>34982.791358117669</v>
      </c>
      <c r="BG82" s="72">
        <f t="shared" si="82"/>
        <v>34966.596875033421</v>
      </c>
      <c r="BH82" s="106">
        <f>BG82+((1+$AI$4)^AZ82)</f>
        <v>34970.67642442073</v>
      </c>
      <c r="BI82" s="18">
        <f t="shared" si="83"/>
        <v>160793.71557768321</v>
      </c>
      <c r="BJ82" s="105">
        <f>BI82+((1+$AI$4)^AZ82)</f>
        <v>160797.79512707051</v>
      </c>
      <c r="BK82" s="18">
        <f t="shared" si="84"/>
        <v>34966.596875033421</v>
      </c>
      <c r="BL82" s="105">
        <f>BK82+((1+$AI$4)^AZ82)</f>
        <v>34970.67642442073</v>
      </c>
      <c r="BM82" s="72">
        <f t="shared" si="85"/>
        <v>545224.31999999995</v>
      </c>
      <c r="BN82" s="106">
        <f t="shared" si="61"/>
        <v>545240.5144830842</v>
      </c>
      <c r="BO82" s="110">
        <f t="shared" si="86"/>
        <v>349459.92799789598</v>
      </c>
    </row>
    <row r="83" spans="1:67">
      <c r="A83" s="5">
        <v>72</v>
      </c>
      <c r="B83" s="5">
        <v>2082</v>
      </c>
      <c r="C83" s="22">
        <v>1.6</v>
      </c>
      <c r="D83" s="5">
        <v>170</v>
      </c>
      <c r="E83" s="5">
        <v>105</v>
      </c>
      <c r="F83" s="18">
        <f t="shared" si="87"/>
        <v>90.027530864197686</v>
      </c>
      <c r="G83" s="18">
        <f t="shared" ref="G83" si="88">(G82)+(1+$G$4)</f>
        <v>44.296499999999995</v>
      </c>
      <c r="H83" s="21">
        <v>7</v>
      </c>
      <c r="I83" s="18">
        <f t="shared" si="62"/>
        <v>13.822508000854812</v>
      </c>
      <c r="J83" s="18">
        <f t="shared" ref="J83" si="89">(J82)+(1+$G$4)</f>
        <v>38.656499999999994</v>
      </c>
      <c r="K83" s="18">
        <f t="shared" si="63"/>
        <v>12.018879754931975</v>
      </c>
      <c r="L83" s="18">
        <f t="shared" ref="L83" si="90">L82+(1+$M$4)</f>
        <v>597.69321010783926</v>
      </c>
      <c r="M83" s="18">
        <v>5</v>
      </c>
      <c r="N83" s="18">
        <f t="shared" si="64"/>
        <v>190.80308067591224</v>
      </c>
      <c r="O83" s="18">
        <f t="shared" ref="O83" si="91">O82+(1+$M$4)</f>
        <v>743.19321010783926</v>
      </c>
      <c r="P83" s="18">
        <f t="shared" si="65"/>
        <v>237.3328519138152</v>
      </c>
      <c r="Q83" s="18">
        <f t="shared" ref="Q83" si="92">Q82+(1+$R$4)</f>
        <v>59502.991732898969</v>
      </c>
      <c r="R83" s="18">
        <v>-1.57</v>
      </c>
      <c r="S83" s="18">
        <f t="shared" si="66"/>
        <v>19028.264867240065</v>
      </c>
      <c r="T83" s="18">
        <f t="shared" ref="T83" si="93">T82+(1+$R$4)</f>
        <v>47605.491732898969</v>
      </c>
      <c r="U83" s="18">
        <f t="shared" si="67"/>
        <v>15223.536665845215</v>
      </c>
      <c r="V83" s="18">
        <v>545224.31999999995</v>
      </c>
      <c r="W83" s="18">
        <v>788508</v>
      </c>
      <c r="X83" s="18"/>
      <c r="Y83" s="18"/>
      <c r="Z83" s="18"/>
      <c r="AA83" s="18"/>
      <c r="AB83" s="18">
        <v>3045</v>
      </c>
      <c r="AC83" s="93">
        <v>72</v>
      </c>
      <c r="AD83" s="18">
        <f t="shared" si="68"/>
        <v>156894.35987308179</v>
      </c>
      <c r="AE83" s="105">
        <f t="shared" ref="AE83:AE86" si="94">AD83+((1+$AI$4)^AC83)</f>
        <v>156898.52101345683</v>
      </c>
      <c r="AF83" s="72">
        <f t="shared" si="69"/>
        <v>156894.35987308179</v>
      </c>
      <c r="AG83" s="106">
        <f>AF83+((1+$AI$4)^AC83)</f>
        <v>156898.52101345683</v>
      </c>
      <c r="AH83" s="18">
        <f t="shared" si="70"/>
        <v>34413.263527503208</v>
      </c>
      <c r="AI83" s="107">
        <f t="shared" ref="AI83:AI86" si="95">AH83+((1+$AI$4)^AC83)</f>
        <v>34417.424667878258</v>
      </c>
      <c r="AJ83" s="72">
        <f t="shared" si="71"/>
        <v>34413.263527503208</v>
      </c>
      <c r="AK83" s="106">
        <f t="shared" ref="AK83:AK86" si="96">AJ83+((1+$AI$4)^AC83)</f>
        <v>34417.424667878258</v>
      </c>
      <c r="AM83" s="81"/>
      <c r="AN83" s="18">
        <f t="shared" si="72"/>
        <v>180438.90852179853</v>
      </c>
      <c r="AO83" s="105">
        <f t="shared" ref="AO83:AO86" si="97">AN83+((1+$AI$4)^AC83)</f>
        <v>180443.06966217357</v>
      </c>
      <c r="AP83" s="18">
        <f t="shared" si="73"/>
        <v>27666.446698007276</v>
      </c>
      <c r="AQ83" s="105">
        <f t="shared" ref="AQ83:AQ86" si="98">AP83+((1+$AI$4)^AC83)</f>
        <v>27670.607838382326</v>
      </c>
      <c r="AS83" s="82"/>
      <c r="AT83" s="72">
        <f t="shared" si="74"/>
        <v>788508</v>
      </c>
      <c r="AU83" s="106">
        <f t="shared" si="75"/>
        <v>788524.84226240765</v>
      </c>
      <c r="AV83" s="17">
        <f t="shared" si="76"/>
        <v>3045</v>
      </c>
      <c r="AW83" s="107">
        <f t="shared" ref="AW83:AW86" si="99">AV83+((1+$AI$4)^AC83)</f>
        <v>3049.1611403750517</v>
      </c>
      <c r="AX83" s="110">
        <f t="shared" si="77"/>
        <v>577362.0036214767</v>
      </c>
      <c r="AZ83" s="93">
        <v>72</v>
      </c>
      <c r="BA83" s="18">
        <f t="shared" si="78"/>
        <v>156894.35987308179</v>
      </c>
      <c r="BB83" s="105">
        <f t="shared" ref="BB83:BB86" si="100">BA83+((1+$AI$4)^AZ83)</f>
        <v>156898.52101345683</v>
      </c>
      <c r="BC83" s="72">
        <f t="shared" si="79"/>
        <v>156894.35987308179</v>
      </c>
      <c r="BD83" s="106">
        <f>BC83+((1+$AI$4)^AZ83)</f>
        <v>156898.52101345683</v>
      </c>
      <c r="BE83" s="18">
        <f t="shared" si="80"/>
        <v>34417.424667878258</v>
      </c>
      <c r="BF83" s="107">
        <f t="shared" si="81"/>
        <v>34434.266930285878</v>
      </c>
      <c r="BG83" s="72">
        <f t="shared" si="82"/>
        <v>34417.424667878258</v>
      </c>
      <c r="BH83" s="106">
        <f t="shared" ref="BH83:BH86" si="101">BG83+((1+$AI$4)^AZ83)</f>
        <v>34421.585808253309</v>
      </c>
      <c r="BI83" s="18">
        <f t="shared" si="83"/>
        <v>156894.35987308179</v>
      </c>
      <c r="BJ83" s="105">
        <f>BI83+((1+$AI$4)^AZ83)</f>
        <v>156898.52101345683</v>
      </c>
      <c r="BK83" s="18">
        <f t="shared" si="84"/>
        <v>34417.424667878258</v>
      </c>
      <c r="BL83" s="105">
        <f>BK83+((1+$AI$4)^AZ83)</f>
        <v>34421.585808253309</v>
      </c>
      <c r="BM83" s="72">
        <f t="shared" si="85"/>
        <v>545224.31999999995</v>
      </c>
      <c r="BN83" s="106">
        <f t="shared" si="61"/>
        <v>545241.1622624076</v>
      </c>
      <c r="BO83" s="110">
        <f t="shared" si="86"/>
        <v>353908.37431866484</v>
      </c>
    </row>
    <row r="84" spans="1:67">
      <c r="A84" s="5">
        <v>73</v>
      </c>
      <c r="B84" s="5">
        <v>2083</v>
      </c>
      <c r="C84" s="22">
        <v>1.6</v>
      </c>
      <c r="D84" s="5">
        <v>170</v>
      </c>
      <c r="E84" s="5">
        <v>105</v>
      </c>
      <c r="F84" s="18">
        <v>90.815555555555704</v>
      </c>
      <c r="G84" s="18">
        <v>43.223399999999998</v>
      </c>
      <c r="H84" s="21">
        <v>7</v>
      </c>
      <c r="I84" s="18">
        <f t="shared" si="62"/>
        <v>13.60535930562167</v>
      </c>
      <c r="J84" s="18">
        <v>37.583399999999997</v>
      </c>
      <c r="K84" s="18">
        <f t="shared" si="63"/>
        <v>11.830065680323655</v>
      </c>
      <c r="L84" s="18">
        <v>596.64699610064997</v>
      </c>
      <c r="M84" s="18">
        <v>5</v>
      </c>
      <c r="N84" s="18">
        <f t="shared" si="64"/>
        <v>187.80560438487473</v>
      </c>
      <c r="O84" s="18">
        <v>742.14699610064997</v>
      </c>
      <c r="P84" s="18">
        <f t="shared" si="65"/>
        <v>233.60440269708417</v>
      </c>
      <c r="Q84" s="18">
        <v>59501.958950705703</v>
      </c>
      <c r="R84" s="18">
        <v>-1.57</v>
      </c>
      <c r="S84" s="18">
        <f t="shared" si="66"/>
        <v>18729.334825874466</v>
      </c>
      <c r="T84" s="18">
        <v>47604.458950705703</v>
      </c>
      <c r="U84" s="18">
        <f t="shared" si="67"/>
        <v>14984.378104778167</v>
      </c>
      <c r="V84" s="18">
        <v>545224.31999999995</v>
      </c>
      <c r="W84" s="18">
        <v>788508</v>
      </c>
      <c r="X84" s="18"/>
      <c r="Y84" s="18"/>
      <c r="Z84" s="18"/>
      <c r="AA84" s="18"/>
      <c r="AB84" s="18">
        <v>3045</v>
      </c>
      <c r="AC84" s="93">
        <v>73</v>
      </c>
      <c r="AD84" s="18">
        <f t="shared" si="68"/>
        <v>155781.32811750934</v>
      </c>
      <c r="AE84" s="105">
        <f t="shared" si="94"/>
        <v>155785.57248069189</v>
      </c>
      <c r="AF84" s="72">
        <f t="shared" si="69"/>
        <v>155781.32811750934</v>
      </c>
      <c r="AG84" s="106">
        <f>AF84+((1+$AI$4)^AC84)</f>
        <v>155785.57248069189</v>
      </c>
      <c r="AH84" s="18">
        <f t="shared" si="70"/>
        <v>33872.638391077206</v>
      </c>
      <c r="AI84" s="107">
        <f t="shared" si="95"/>
        <v>33876.882754259757</v>
      </c>
      <c r="AJ84" s="72">
        <f t="shared" si="71"/>
        <v>33872.638391077206</v>
      </c>
      <c r="AK84" s="106">
        <f t="shared" si="96"/>
        <v>33876.882754259757</v>
      </c>
      <c r="AM84" s="81"/>
      <c r="AN84" s="18">
        <f t="shared" si="72"/>
        <v>179158.84826158232</v>
      </c>
      <c r="AO84" s="105">
        <f t="shared" si="97"/>
        <v>179163.09262476486</v>
      </c>
      <c r="AP84" s="18">
        <f t="shared" si="73"/>
        <v>27231.812635806837</v>
      </c>
      <c r="AQ84" s="105">
        <f t="shared" si="98"/>
        <v>27236.056998989388</v>
      </c>
      <c r="AS84" s="82"/>
      <c r="AT84" s="72">
        <f t="shared" si="74"/>
        <v>788508</v>
      </c>
      <c r="AU84" s="106">
        <f t="shared" si="75"/>
        <v>788525.51595290389</v>
      </c>
      <c r="AV84" s="17">
        <f t="shared" si="76"/>
        <v>3045</v>
      </c>
      <c r="AW84" s="107">
        <f t="shared" si="99"/>
        <v>3049.2443631825527</v>
      </c>
      <c r="AX84" s="110">
        <f t="shared" si="77"/>
        <v>579077.12196596712</v>
      </c>
      <c r="AZ84" s="93">
        <v>73</v>
      </c>
      <c r="BA84" s="18">
        <f t="shared" si="78"/>
        <v>155781.32811750934</v>
      </c>
      <c r="BB84" s="105">
        <f t="shared" si="100"/>
        <v>155785.57248069189</v>
      </c>
      <c r="BC84" s="72">
        <f t="shared" si="79"/>
        <v>155781.32811750934</v>
      </c>
      <c r="BD84" s="106">
        <f>BC84+((1+$AI$4)^AZ84)</f>
        <v>155785.57248069189</v>
      </c>
      <c r="BE84" s="18">
        <f t="shared" si="80"/>
        <v>33876.882754259757</v>
      </c>
      <c r="BF84" s="107">
        <f t="shared" si="81"/>
        <v>33894.39870716368</v>
      </c>
      <c r="BG84" s="72">
        <f t="shared" si="82"/>
        <v>33876.882754259757</v>
      </c>
      <c r="BH84" s="106">
        <f t="shared" si="101"/>
        <v>33881.127117442309</v>
      </c>
      <c r="BI84" s="18">
        <f t="shared" si="83"/>
        <v>155781.32811750934</v>
      </c>
      <c r="BJ84" s="105">
        <f>BI84+((1+$AI$4)^AZ84)</f>
        <v>155785.57248069189</v>
      </c>
      <c r="BK84" s="18">
        <f t="shared" si="84"/>
        <v>33876.882754259757</v>
      </c>
      <c r="BL84" s="105">
        <f>BK84+((1+$AI$4)^AZ84)</f>
        <v>33881.127117442309</v>
      </c>
      <c r="BM84" s="72">
        <f t="shared" si="85"/>
        <v>545224.31999999995</v>
      </c>
      <c r="BN84" s="106">
        <f t="shared" si="61"/>
        <v>545241.83595290384</v>
      </c>
      <c r="BO84" s="110">
        <f t="shared" si="86"/>
        <v>355561.86476504832</v>
      </c>
    </row>
    <row r="85" spans="1:67">
      <c r="A85" s="5">
        <v>74</v>
      </c>
      <c r="B85" s="5">
        <v>2084</v>
      </c>
      <c r="C85" s="22">
        <v>1.6</v>
      </c>
      <c r="D85" s="5">
        <v>170</v>
      </c>
      <c r="E85" s="5">
        <v>105</v>
      </c>
      <c r="F85" s="18">
        <v>90.815555555555704</v>
      </c>
      <c r="G85" s="18">
        <v>43.223399999999998</v>
      </c>
      <c r="H85" s="21">
        <v>7</v>
      </c>
      <c r="I85" s="18">
        <f t="shared" si="62"/>
        <v>13.391621970746467</v>
      </c>
      <c r="J85" s="18">
        <v>37.583399999999997</v>
      </c>
      <c r="K85" s="18">
        <f t="shared" si="63"/>
        <v>11.644217835139131</v>
      </c>
      <c r="L85" s="18">
        <v>596.64699610064997</v>
      </c>
      <c r="M85" s="18">
        <v>5</v>
      </c>
      <c r="N85" s="18">
        <f t="shared" si="64"/>
        <v>184.85521781630658</v>
      </c>
      <c r="O85" s="18">
        <v>742.14699610064997</v>
      </c>
      <c r="P85" s="18">
        <f t="shared" si="65"/>
        <v>229.93452663383621</v>
      </c>
      <c r="Q85" s="18">
        <v>59501.958950705703</v>
      </c>
      <c r="R85" s="18">
        <v>-1.57</v>
      </c>
      <c r="S85" s="18">
        <f t="shared" si="66"/>
        <v>18435.100912624293</v>
      </c>
      <c r="T85" s="18">
        <v>47604.458950705703</v>
      </c>
      <c r="U85" s="18">
        <f t="shared" si="67"/>
        <v>14748.976674434885</v>
      </c>
      <c r="V85" s="18">
        <v>545224.31999999995</v>
      </c>
      <c r="W85" s="18">
        <v>788508</v>
      </c>
      <c r="X85" s="18"/>
      <c r="Y85" s="18"/>
      <c r="Z85" s="18"/>
      <c r="AA85" s="18"/>
      <c r="AB85" s="18">
        <v>3045</v>
      </c>
      <c r="AC85" s="93">
        <v>74</v>
      </c>
      <c r="AD85" s="18">
        <f t="shared" si="68"/>
        <v>153334.03619767018</v>
      </c>
      <c r="AE85" s="105">
        <f t="shared" si="94"/>
        <v>153338.36544811638</v>
      </c>
      <c r="AF85" s="72">
        <f t="shared" si="69"/>
        <v>153334.03619767018</v>
      </c>
      <c r="AG85" s="106">
        <f>AF85+((1+$AI$4)^AC85)</f>
        <v>153338.36544811638</v>
      </c>
      <c r="AH85" s="18">
        <f t="shared" si="70"/>
        <v>33340.506361906249</v>
      </c>
      <c r="AI85" s="107">
        <f t="shared" si="95"/>
        <v>33344.83561235245</v>
      </c>
      <c r="AJ85" s="72">
        <f t="shared" si="71"/>
        <v>33340.506361906249</v>
      </c>
      <c r="AK85" s="106">
        <f t="shared" si="96"/>
        <v>33344.83561235245</v>
      </c>
      <c r="AM85" s="81"/>
      <c r="AN85" s="18">
        <f t="shared" si="72"/>
        <v>176344.3004141823</v>
      </c>
      <c r="AO85" s="105">
        <f t="shared" si="97"/>
        <v>176348.6296646285</v>
      </c>
      <c r="AP85" s="18">
        <f t="shared" si="73"/>
        <v>26804.006583364455</v>
      </c>
      <c r="AQ85" s="105">
        <f t="shared" si="98"/>
        <v>26808.335833810659</v>
      </c>
      <c r="AS85" s="82"/>
      <c r="AT85" s="72">
        <f t="shared" si="74"/>
        <v>788508</v>
      </c>
      <c r="AU85" s="106">
        <f t="shared" si="75"/>
        <v>788526.21659102011</v>
      </c>
      <c r="AV85" s="17">
        <f t="shared" si="76"/>
        <v>3045</v>
      </c>
      <c r="AW85" s="107">
        <f t="shared" si="99"/>
        <v>3049.3292504462038</v>
      </c>
      <c r="AX85" s="110">
        <f t="shared" si="77"/>
        <v>582319.92184213467</v>
      </c>
      <c r="AZ85" s="93">
        <v>74</v>
      </c>
      <c r="BA85" s="18">
        <f t="shared" si="78"/>
        <v>153334.03619767018</v>
      </c>
      <c r="BB85" s="105">
        <f t="shared" si="100"/>
        <v>153338.36544811638</v>
      </c>
      <c r="BC85" s="72">
        <f t="shared" si="79"/>
        <v>153334.03619767018</v>
      </c>
      <c r="BD85" s="106">
        <f>BC85+((1+$AI$4)^AZ85)</f>
        <v>153338.36544811638</v>
      </c>
      <c r="BE85" s="18">
        <f t="shared" si="80"/>
        <v>33344.83561235245</v>
      </c>
      <c r="BF85" s="107">
        <f t="shared" si="81"/>
        <v>33363.052203372536</v>
      </c>
      <c r="BG85" s="72">
        <f t="shared" si="82"/>
        <v>33344.83561235245</v>
      </c>
      <c r="BH85" s="106">
        <f t="shared" si="101"/>
        <v>33349.164862798651</v>
      </c>
      <c r="BI85" s="18">
        <f t="shared" si="83"/>
        <v>153334.03619767018</v>
      </c>
      <c r="BJ85" s="105">
        <f>BI85+((1+$AI$4)^AZ85)</f>
        <v>153338.36544811638</v>
      </c>
      <c r="BK85" s="18">
        <f t="shared" si="84"/>
        <v>33344.83561235245</v>
      </c>
      <c r="BL85" s="105">
        <f>BK85+((1+$AI$4)^AZ85)</f>
        <v>33349.164862798651</v>
      </c>
      <c r="BM85" s="72">
        <f t="shared" si="85"/>
        <v>545224.31999999995</v>
      </c>
      <c r="BN85" s="106">
        <f t="shared" si="61"/>
        <v>545242.53659102006</v>
      </c>
      <c r="BO85" s="110">
        <f t="shared" si="86"/>
        <v>358541.11893953109</v>
      </c>
    </row>
    <row r="86" spans="1:67" ht="15.75" thickBot="1">
      <c r="A86" s="5">
        <v>75</v>
      </c>
      <c r="B86" s="5">
        <v>2085</v>
      </c>
      <c r="C86" s="22">
        <v>1.6</v>
      </c>
      <c r="D86" s="5">
        <v>170</v>
      </c>
      <c r="E86" s="5">
        <v>105</v>
      </c>
      <c r="F86" s="18">
        <f t="shared" si="87"/>
        <v>90.027530864197686</v>
      </c>
      <c r="G86" s="18">
        <v>43.223399999999998</v>
      </c>
      <c r="H86" s="21">
        <v>7</v>
      </c>
      <c r="I86" s="18">
        <f t="shared" si="62"/>
        <v>13.181242404475045</v>
      </c>
      <c r="J86" s="18">
        <v>37.583399999999997</v>
      </c>
      <c r="K86" s="18">
        <f t="shared" si="63"/>
        <v>11.461289620537658</v>
      </c>
      <c r="L86" s="18">
        <v>596.64699610064997</v>
      </c>
      <c r="M86" s="18">
        <v>5</v>
      </c>
      <c r="N86" s="18">
        <f t="shared" si="64"/>
        <v>181.951181200566</v>
      </c>
      <c r="O86" s="18">
        <v>742.14699610064997</v>
      </c>
      <c r="P86" s="18">
        <f t="shared" si="65"/>
        <v>226.32230355214219</v>
      </c>
      <c r="Q86" s="18">
        <v>59501.958950705703</v>
      </c>
      <c r="R86" s="18">
        <v>-1.57</v>
      </c>
      <c r="S86" s="18">
        <f t="shared" si="66"/>
        <v>18145.489352303972</v>
      </c>
      <c r="T86" s="18">
        <v>47604.458950705703</v>
      </c>
      <c r="U86" s="18">
        <f t="shared" si="67"/>
        <v>14517.273351081441</v>
      </c>
      <c r="V86" s="18">
        <v>545224.31999999995</v>
      </c>
      <c r="W86" s="18">
        <v>788508</v>
      </c>
      <c r="X86" s="18"/>
      <c r="Y86" s="18"/>
      <c r="Z86" s="18"/>
      <c r="AA86" s="18"/>
      <c r="AB86" s="18">
        <v>3045</v>
      </c>
      <c r="AC86" s="93">
        <v>75</v>
      </c>
      <c r="AD86" s="18">
        <f t="shared" si="68"/>
        <v>149615.5827331871</v>
      </c>
      <c r="AE86" s="105">
        <f t="shared" si="94"/>
        <v>149619.99856864222</v>
      </c>
      <c r="AF86" s="72">
        <f t="shared" si="69"/>
        <v>149615.5827331871</v>
      </c>
      <c r="AG86" s="106">
        <f>AF86+((1+$AI$4)^AC86)</f>
        <v>149619.99856864222</v>
      </c>
      <c r="AH86" s="18">
        <f t="shared" si="70"/>
        <v>32816.734015060618</v>
      </c>
      <c r="AI86" s="107">
        <f t="shared" si="95"/>
        <v>32821.149850515743</v>
      </c>
      <c r="AJ86" s="72">
        <f t="shared" si="71"/>
        <v>32816.734015060618</v>
      </c>
      <c r="AK86" s="106">
        <f t="shared" si="96"/>
        <v>32821.149850515743</v>
      </c>
      <c r="AM86" s="81"/>
      <c r="AN86" s="18">
        <f t="shared" si="72"/>
        <v>172067.8325726155</v>
      </c>
      <c r="AO86" s="105">
        <f t="shared" si="97"/>
        <v>172072.24840807062</v>
      </c>
      <c r="AP86" s="18">
        <f t="shared" si="73"/>
        <v>26382.921274082069</v>
      </c>
      <c r="AQ86" s="105">
        <f t="shared" si="98"/>
        <v>26387.337109537199</v>
      </c>
      <c r="AS86" s="82"/>
      <c r="AT86" s="72">
        <f t="shared" si="74"/>
        <v>788508</v>
      </c>
      <c r="AU86" s="106">
        <f t="shared" si="75"/>
        <v>788526.94525466091</v>
      </c>
      <c r="AV86" s="17">
        <f t="shared" si="76"/>
        <v>3045</v>
      </c>
      <c r="AW86" s="107">
        <f t="shared" si="99"/>
        <v>3049.4158354551278</v>
      </c>
      <c r="AX86" s="110">
        <f t="shared" si="77"/>
        <v>587017.94390159799</v>
      </c>
      <c r="AZ86" s="93">
        <v>75</v>
      </c>
      <c r="BA86" s="18">
        <f t="shared" si="78"/>
        <v>149615.5827331871</v>
      </c>
      <c r="BB86" s="105">
        <f t="shared" si="100"/>
        <v>149619.99856864222</v>
      </c>
      <c r="BC86" s="72">
        <f t="shared" si="79"/>
        <v>149615.5827331871</v>
      </c>
      <c r="BD86" s="106">
        <f>BC86+((1+$AI$4)^AZ86)</f>
        <v>149619.99856864222</v>
      </c>
      <c r="BE86" s="18">
        <f t="shared" si="80"/>
        <v>32821.149850515743</v>
      </c>
      <c r="BF86" s="107">
        <f t="shared" si="81"/>
        <v>32840.095105176631</v>
      </c>
      <c r="BG86" s="72">
        <f t="shared" si="82"/>
        <v>32821.149850515743</v>
      </c>
      <c r="BH86" s="106">
        <f t="shared" si="101"/>
        <v>32825.565685970869</v>
      </c>
      <c r="BI86" s="18">
        <f t="shared" si="83"/>
        <v>149615.5827331871</v>
      </c>
      <c r="BJ86" s="105">
        <f>BI86+((1+$AI$4)^AZ86)</f>
        <v>149619.99856864222</v>
      </c>
      <c r="BK86" s="18">
        <f t="shared" si="84"/>
        <v>32821.149850515743</v>
      </c>
      <c r="BL86" s="105">
        <f>BK86+((1+$AI$4)^AZ86)</f>
        <v>32825.565685970869</v>
      </c>
      <c r="BM86" s="72">
        <f t="shared" si="85"/>
        <v>545224.31999999995</v>
      </c>
      <c r="BN86" s="106">
        <f t="shared" si="61"/>
        <v>545243.26525466086</v>
      </c>
      <c r="BO86" s="110">
        <f t="shared" si="86"/>
        <v>362783.17158084194</v>
      </c>
    </row>
    <row r="87" spans="1:67" ht="15.75" thickBot="1">
      <c r="AC87" s="94"/>
      <c r="AD87" s="95">
        <f>SUM(AD11,AD86)</f>
        <v>721822.84773318702</v>
      </c>
      <c r="AE87" s="96">
        <f>SUM(AE11,AE86)</f>
        <v>721828.26356864208</v>
      </c>
      <c r="AF87" s="97">
        <f t="shared" ref="AF87:AW87" si="102">SUM(AF11,AF86)</f>
        <v>721822.84773318702</v>
      </c>
      <c r="AG87" s="97">
        <f t="shared" si="102"/>
        <v>721828.26356864208</v>
      </c>
      <c r="AH87" s="96">
        <f t="shared" si="102"/>
        <v>140428.04844965486</v>
      </c>
      <c r="AI87" s="96">
        <f t="shared" si="102"/>
        <v>140433.46428510998</v>
      </c>
      <c r="AJ87" s="96">
        <f t="shared" si="102"/>
        <v>140428.04844965486</v>
      </c>
      <c r="AK87" s="96">
        <f t="shared" si="102"/>
        <v>140433.46428510998</v>
      </c>
      <c r="AL87" s="96">
        <f t="shared" si="102"/>
        <v>4014058.5134627591</v>
      </c>
      <c r="AM87" s="96">
        <f t="shared" si="102"/>
        <v>4014059.5134627591</v>
      </c>
      <c r="AN87" s="96">
        <f t="shared" si="102"/>
        <v>830144.09757261537</v>
      </c>
      <c r="AO87" s="96">
        <f t="shared" si="102"/>
        <v>830149.51340807055</v>
      </c>
      <c r="AP87" s="96">
        <f t="shared" si="102"/>
        <v>112896.73570867631</v>
      </c>
      <c r="AQ87" s="96">
        <f t="shared" si="102"/>
        <v>112902.15154413144</v>
      </c>
      <c r="AR87" s="96">
        <f t="shared" si="102"/>
        <v>5352078.0179503458</v>
      </c>
      <c r="AS87" s="96">
        <f t="shared" si="102"/>
        <v>5352079.0179503458</v>
      </c>
      <c r="AT87" s="96">
        <f t="shared" si="102"/>
        <v>1577016</v>
      </c>
      <c r="AU87" s="96">
        <f t="shared" si="102"/>
        <v>1577035.9452546609</v>
      </c>
      <c r="AV87" s="96">
        <f t="shared" si="102"/>
        <v>8932</v>
      </c>
      <c r="AW87" s="96">
        <f t="shared" si="102"/>
        <v>8937.4158354551273</v>
      </c>
      <c r="AX87" s="108">
        <f>SUM(AX11:AX86)</f>
        <v>28401799.389464822</v>
      </c>
      <c r="AZ87" s="94"/>
      <c r="BA87" s="95">
        <f>SUM(BA11,BA86)</f>
        <v>721822.84773318702</v>
      </c>
      <c r="BB87" s="96">
        <f>SUM(BB11,BB86)</f>
        <v>721828.26356864208</v>
      </c>
      <c r="BC87" s="97">
        <f t="shared" ref="BC87" si="103">SUM(BC11,BC86)</f>
        <v>721822.84773318702</v>
      </c>
      <c r="BD87" s="97">
        <f t="shared" ref="BD87" si="104">SUM(BD11,BD86)</f>
        <v>721828.26356864208</v>
      </c>
      <c r="BE87" s="96">
        <f t="shared" ref="BE87" si="105">SUM(BE11,BE86)</f>
        <v>140433.46428510998</v>
      </c>
      <c r="BF87" s="96">
        <f t="shared" ref="BF87" si="106">SUM(BF11,BF86)</f>
        <v>140453.40953977086</v>
      </c>
      <c r="BG87" s="96">
        <f t="shared" ref="BG87" si="107">SUM(BG11,BG86)</f>
        <v>140433.46428510998</v>
      </c>
      <c r="BH87" s="96">
        <f t="shared" ref="BH87" si="108">SUM(BH11,BH86)</f>
        <v>140438.88012056513</v>
      </c>
      <c r="BI87" s="96">
        <f t="shared" ref="BI87" si="109">SUM(BI11,BI86)</f>
        <v>721822.84773318702</v>
      </c>
      <c r="BJ87" s="96">
        <f t="shared" ref="BJ87" si="110">SUM(BJ11,BJ86)</f>
        <v>721828.26356864208</v>
      </c>
      <c r="BK87" s="96">
        <f t="shared" ref="BK87" si="111">SUM(BK11,BK86)</f>
        <v>140433.46428510998</v>
      </c>
      <c r="BL87" s="96">
        <f t="shared" ref="BL87" si="112">SUM(BL11,BL86)</f>
        <v>140438.88012056513</v>
      </c>
      <c r="BM87" s="96">
        <f t="shared" ref="BM87" si="113">SUM(BM11,BM86)</f>
        <v>1090448.6399999999</v>
      </c>
      <c r="BN87" s="96">
        <f t="shared" ref="BN87" si="114">SUM(BN11,BN86)</f>
        <v>1090468.5852546608</v>
      </c>
      <c r="BO87" s="108">
        <f>SUM(BO10:BO86)</f>
        <v>13417025.031829033</v>
      </c>
    </row>
    <row r="88" spans="1:67">
      <c r="AC88" s="94"/>
      <c r="AE88" s="13"/>
      <c r="AZ88" s="94"/>
      <c r="BB88" s="13"/>
      <c r="BD88" s="10"/>
      <c r="BF88" s="10"/>
      <c r="BH88" s="10"/>
      <c r="BJ88" s="10"/>
      <c r="BL88" s="10"/>
      <c r="BN88" s="10"/>
    </row>
    <row r="89" spans="1:67">
      <c r="AC89" s="94"/>
      <c r="AZ89" s="94"/>
      <c r="BB89" s="10"/>
      <c r="BD89" s="10"/>
      <c r="BF89" s="10"/>
      <c r="BH89" s="10"/>
      <c r="BJ89" s="10"/>
      <c r="BL89" s="10"/>
      <c r="BN89" s="10"/>
    </row>
    <row r="90" spans="1:67">
      <c r="AC90" s="94"/>
      <c r="AZ90" s="94"/>
      <c r="BB90" s="10"/>
      <c r="BD90" s="10"/>
      <c r="BF90" s="10"/>
      <c r="BH90" s="10"/>
      <c r="BJ90" s="10"/>
      <c r="BL90" s="10"/>
      <c r="BN90" s="10"/>
    </row>
    <row r="91" spans="1:67">
      <c r="AC91" s="94"/>
      <c r="AZ91" s="94"/>
      <c r="BB91" s="10"/>
      <c r="BD91" s="10"/>
      <c r="BF91" s="10"/>
      <c r="BH91" s="10"/>
      <c r="BJ91" s="10"/>
      <c r="BL91" s="10"/>
      <c r="BN91" s="10"/>
    </row>
    <row r="92" spans="1:67">
      <c r="AC92" s="94"/>
      <c r="AZ92" s="94"/>
      <c r="BB92" s="10"/>
      <c r="BD92" s="10"/>
      <c r="BF92" s="10"/>
      <c r="BH92" s="10"/>
      <c r="BJ92" s="10"/>
      <c r="BL92" s="10"/>
      <c r="BN92" s="10"/>
    </row>
    <row r="93" spans="1:67">
      <c r="AC93" s="94"/>
      <c r="AZ93" s="94"/>
      <c r="BB93" s="10"/>
      <c r="BD93" s="10"/>
      <c r="BF93" s="10"/>
      <c r="BH93" s="10"/>
      <c r="BJ93" s="10"/>
      <c r="BL93" s="10"/>
      <c r="BN93" s="10"/>
    </row>
    <row r="94" spans="1:67">
      <c r="AC94" s="94"/>
      <c r="AZ94" s="94"/>
      <c r="BB94" s="10"/>
      <c r="BD94" s="10"/>
      <c r="BF94" s="10"/>
      <c r="BH94" s="10"/>
      <c r="BJ94" s="10"/>
      <c r="BL94" s="10"/>
      <c r="BN94" s="10"/>
    </row>
    <row r="95" spans="1:67">
      <c r="AC95" s="94"/>
      <c r="AZ95" s="94"/>
      <c r="BB95" s="10"/>
      <c r="BD95" s="10"/>
      <c r="BF95" s="10"/>
      <c r="BH95" s="10"/>
      <c r="BJ95" s="10"/>
      <c r="BL95" s="10"/>
      <c r="BN95" s="10"/>
    </row>
    <row r="96" spans="1:67">
      <c r="AC96" s="94"/>
      <c r="AZ96" s="94"/>
      <c r="BB96" s="10"/>
      <c r="BD96" s="10"/>
      <c r="BF96" s="10"/>
      <c r="BH96" s="10"/>
      <c r="BJ96" s="10"/>
      <c r="BL96" s="10"/>
      <c r="BN96" s="10"/>
    </row>
    <row r="97" spans="29:66">
      <c r="AC97" s="94"/>
      <c r="AZ97" s="94"/>
      <c r="BB97" s="10"/>
      <c r="BD97" s="10"/>
      <c r="BF97" s="10"/>
      <c r="BH97" s="10"/>
      <c r="BJ97" s="10"/>
      <c r="BL97" s="10"/>
      <c r="BN97" s="10"/>
    </row>
    <row r="98" spans="29:66">
      <c r="AC98" s="94"/>
      <c r="AZ98" s="94"/>
      <c r="BB98" s="10"/>
      <c r="BD98" s="10"/>
      <c r="BF98" s="10"/>
      <c r="BH98" s="10"/>
      <c r="BJ98" s="10"/>
      <c r="BL98" s="10"/>
      <c r="BN98" s="10"/>
    </row>
    <row r="99" spans="29:66">
      <c r="AC99" s="94"/>
      <c r="AZ99" s="94"/>
      <c r="BB99" s="10"/>
      <c r="BD99" s="10"/>
      <c r="BF99" s="10"/>
      <c r="BH99" s="10"/>
      <c r="BJ99" s="10"/>
      <c r="BL99" s="10"/>
      <c r="BN99" s="10"/>
    </row>
    <row r="100" spans="29:66">
      <c r="AC100" s="94"/>
      <c r="AZ100" s="94"/>
      <c r="BB100" s="10"/>
      <c r="BD100" s="10"/>
      <c r="BF100" s="10"/>
      <c r="BH100" s="10"/>
      <c r="BJ100" s="10"/>
      <c r="BL100" s="10"/>
      <c r="BN100" s="10"/>
    </row>
    <row r="101" spans="29:66">
      <c r="AC101" s="94"/>
      <c r="AZ101" s="94"/>
      <c r="BB101" s="10"/>
      <c r="BD101" s="10"/>
      <c r="BF101" s="10"/>
      <c r="BH101" s="10"/>
      <c r="BJ101" s="10"/>
      <c r="BL101" s="10"/>
      <c r="BN101" s="10"/>
    </row>
    <row r="102" spans="29:66">
      <c r="AC102" s="94"/>
      <c r="AZ102" s="94"/>
      <c r="BB102" s="10"/>
      <c r="BD102" s="10"/>
      <c r="BF102" s="10"/>
      <c r="BH102" s="10"/>
      <c r="BJ102" s="10"/>
      <c r="BL102" s="10"/>
      <c r="BN102" s="10"/>
    </row>
    <row r="103" spans="29:66">
      <c r="AC103" s="94"/>
      <c r="AZ103" s="94"/>
      <c r="BB103" s="10"/>
      <c r="BD103" s="10"/>
      <c r="BF103" s="10"/>
      <c r="BH103" s="10"/>
      <c r="BJ103" s="10"/>
      <c r="BL103" s="10"/>
      <c r="BN103" s="10"/>
    </row>
    <row r="104" spans="29:66">
      <c r="AC104" s="94"/>
      <c r="AZ104" s="94"/>
      <c r="BB104" s="10"/>
      <c r="BD104" s="10"/>
      <c r="BF104" s="10"/>
      <c r="BH104" s="10"/>
      <c r="BJ104" s="10"/>
      <c r="BL104" s="10"/>
      <c r="BN104" s="10"/>
    </row>
    <row r="105" spans="29:66">
      <c r="AC105" s="94"/>
      <c r="AZ105" s="94"/>
      <c r="BB105" s="10"/>
      <c r="BD105" s="10"/>
      <c r="BF105" s="10"/>
      <c r="BH105" s="10"/>
      <c r="BJ105" s="10"/>
      <c r="BL105" s="10"/>
      <c r="BN105" s="10"/>
    </row>
    <row r="106" spans="29:66">
      <c r="AC106" s="94"/>
      <c r="AZ106" s="94"/>
      <c r="BB106" s="10"/>
      <c r="BD106" s="10"/>
      <c r="BF106" s="10"/>
      <c r="BH106" s="10"/>
      <c r="BJ106" s="10"/>
      <c r="BL106" s="10"/>
      <c r="BN106" s="10"/>
    </row>
    <row r="107" spans="29:66">
      <c r="AC107" s="94"/>
      <c r="AZ107" s="94"/>
      <c r="BB107" s="10"/>
      <c r="BD107" s="10"/>
      <c r="BF107" s="10"/>
      <c r="BH107" s="10"/>
      <c r="BJ107" s="10"/>
      <c r="BL107" s="10"/>
      <c r="BN107" s="10"/>
    </row>
    <row r="108" spans="29:66">
      <c r="AC108" s="94"/>
      <c r="AZ108" s="94"/>
      <c r="BB108" s="10"/>
      <c r="BD108" s="10"/>
      <c r="BF108" s="10"/>
      <c r="BH108" s="10"/>
      <c r="BJ108" s="10"/>
      <c r="BL108" s="10"/>
      <c r="BN108" s="10"/>
    </row>
    <row r="109" spans="29:66">
      <c r="AC109" s="94"/>
      <c r="AZ109" s="94"/>
      <c r="BB109" s="10"/>
      <c r="BD109" s="10"/>
      <c r="BF109" s="10"/>
      <c r="BH109" s="10"/>
      <c r="BJ109" s="10"/>
      <c r="BL109" s="10"/>
      <c r="BN109" s="10"/>
    </row>
    <row r="110" spans="29:66">
      <c r="AC110" s="94"/>
      <c r="AZ110" s="94"/>
      <c r="BB110" s="10"/>
      <c r="BD110" s="10"/>
      <c r="BF110" s="10"/>
      <c r="BH110" s="10"/>
      <c r="BJ110" s="10"/>
      <c r="BL110" s="10"/>
      <c r="BN110" s="10"/>
    </row>
    <row r="111" spans="29:66">
      <c r="AC111" s="94"/>
    </row>
    <row r="112" spans="29:66">
      <c r="AC112" s="94"/>
    </row>
    <row r="113" spans="29:29">
      <c r="AC113" s="94"/>
    </row>
    <row r="114" spans="29:29">
      <c r="AC114" s="94"/>
    </row>
  </sheetData>
  <mergeCells count="1">
    <mergeCell ref="D8:E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130"/>
  <sheetViews>
    <sheetView zoomScale="55" zoomScaleNormal="55" workbookViewId="0">
      <pane xSplit="1" topLeftCell="B1" activePane="topRight" state="frozen"/>
      <selection activeCell="A7" sqref="A7"/>
      <selection pane="topRight" activeCell="A10" sqref="A10"/>
    </sheetView>
  </sheetViews>
  <sheetFormatPr defaultRowHeight="15"/>
  <cols>
    <col min="1" max="2" width="9.140625" style="5"/>
    <col min="3" max="3" width="22" style="5" customWidth="1"/>
    <col min="4" max="4" width="28.5703125" style="5" customWidth="1"/>
    <col min="5" max="5" width="11.7109375" style="5" customWidth="1"/>
    <col min="6" max="6" width="37.85546875" style="5" customWidth="1"/>
    <col min="7" max="7" width="16.7109375" style="5" customWidth="1"/>
    <col min="8" max="8" width="31.140625" style="5" customWidth="1"/>
    <col min="9" max="9" width="17.28515625" style="5" customWidth="1"/>
    <col min="10" max="10" width="21" style="5" customWidth="1"/>
    <col min="11" max="11" width="15.5703125" style="5" customWidth="1"/>
    <col min="12" max="13" width="23.140625" style="5" customWidth="1"/>
    <col min="14" max="14" width="24.140625" style="5" customWidth="1"/>
    <col min="15" max="15" width="22.7109375" style="5" customWidth="1"/>
    <col min="16" max="16" width="24.140625" style="5" customWidth="1"/>
    <col min="17" max="17" width="21" style="5" customWidth="1"/>
    <col min="18" max="18" width="21.28515625" style="5" customWidth="1"/>
    <col min="19" max="19" width="15.5703125" style="5" customWidth="1"/>
    <col min="20" max="23" width="15.28515625" style="5" customWidth="1"/>
    <col min="24" max="24" width="18.5703125" style="5" customWidth="1"/>
    <col min="25" max="25" width="16.5703125" style="5" customWidth="1"/>
    <col min="26" max="26" width="14.28515625" style="5" customWidth="1"/>
    <col min="27" max="27" width="17.28515625" style="5" customWidth="1"/>
    <col min="28" max="28" width="26.85546875" style="5" customWidth="1"/>
    <col min="29" max="29" width="23.7109375" style="5" customWidth="1"/>
    <col min="30" max="30" width="24.42578125" style="5" customWidth="1"/>
    <col min="31" max="31" width="22.85546875" style="5" customWidth="1"/>
    <col min="32" max="32" width="18.85546875" style="5" customWidth="1"/>
    <col min="33" max="33" width="21.7109375" style="5" customWidth="1"/>
    <col min="34" max="34" width="24.7109375" style="5" customWidth="1"/>
    <col min="35" max="35" width="23.42578125" style="5" customWidth="1"/>
    <col min="36" max="38" width="17.85546875" style="5" customWidth="1"/>
    <col min="39" max="39" width="22.28515625" style="5" customWidth="1"/>
    <col min="40" max="40" width="21.7109375" style="5" customWidth="1"/>
    <col min="41" max="41" width="22.5703125" style="5" customWidth="1"/>
    <col min="42" max="42" width="18.5703125" style="5" customWidth="1"/>
    <col min="43" max="43" width="24.28515625" style="5" customWidth="1"/>
    <col min="44" max="44" width="18.85546875" style="5" customWidth="1"/>
    <col min="45" max="45" width="18.28515625" style="5" customWidth="1"/>
    <col min="46" max="47" width="20.28515625" style="5" customWidth="1"/>
    <col min="48" max="48" width="18.28515625" style="5" customWidth="1"/>
    <col min="49" max="49" width="17.42578125" style="5" customWidth="1"/>
    <col min="50" max="50" width="16.42578125" style="5" customWidth="1"/>
    <col min="51" max="51" width="23.28515625" style="5" customWidth="1"/>
    <col min="52" max="16384" width="9.140625" style="5"/>
  </cols>
  <sheetData>
    <row r="1" spans="1:53" ht="21.75" thickBot="1">
      <c r="B1" s="37" t="s">
        <v>31</v>
      </c>
      <c r="D1" s="2"/>
      <c r="E1" s="2"/>
      <c r="F1" s="4" t="s">
        <v>52</v>
      </c>
      <c r="G1" s="4" t="s">
        <v>35</v>
      </c>
      <c r="H1" s="4" t="s">
        <v>52</v>
      </c>
      <c r="I1" s="4" t="s">
        <v>35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3"/>
      <c r="AC1" s="75" t="s">
        <v>97</v>
      </c>
      <c r="AD1" s="75"/>
      <c r="AF1" s="5" t="s">
        <v>104</v>
      </c>
      <c r="AG1" s="5" t="s">
        <v>4</v>
      </c>
      <c r="AH1" s="10"/>
      <c r="AJ1" s="10"/>
      <c r="AK1" s="10"/>
      <c r="AL1" s="10"/>
      <c r="AN1" s="10"/>
      <c r="AO1" s="63"/>
      <c r="AP1" s="91"/>
      <c r="AR1" s="10"/>
      <c r="AS1" s="10"/>
      <c r="AT1" s="10"/>
      <c r="AV1" s="10"/>
      <c r="AX1" s="10"/>
      <c r="BA1" s="63"/>
    </row>
    <row r="2" spans="1:53" ht="15.75" thickBot="1">
      <c r="C2" s="38"/>
      <c r="D2" s="3"/>
      <c r="E2" s="2"/>
      <c r="F2" s="2" t="s">
        <v>46</v>
      </c>
      <c r="G2" s="23">
        <v>0.05</v>
      </c>
      <c r="H2" s="2" t="s">
        <v>45</v>
      </c>
      <c r="I2" s="24">
        <f>AVERAGE(C11:C86)/100</f>
        <v>2.427631578947366E-2</v>
      </c>
      <c r="J2" s="2" t="s">
        <v>56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63"/>
      <c r="AD2" s="10"/>
      <c r="AF2" s="83" t="s">
        <v>101</v>
      </c>
      <c r="AG2" s="83" t="s">
        <v>105</v>
      </c>
      <c r="AH2" s="102">
        <v>0.04</v>
      </c>
      <c r="AJ2" s="10"/>
      <c r="AK2" s="10"/>
      <c r="AL2" s="10"/>
      <c r="AN2" s="10"/>
      <c r="AO2" s="63"/>
      <c r="AP2" s="91"/>
      <c r="AR2" s="10"/>
      <c r="AS2" s="10"/>
      <c r="AT2" s="10"/>
      <c r="AV2" s="10"/>
      <c r="AX2" s="10"/>
      <c r="BA2" s="63"/>
    </row>
    <row r="3" spans="1:53" ht="15.75" thickBot="1">
      <c r="C3" s="39"/>
      <c r="D3" s="2"/>
      <c r="E3" s="2"/>
      <c r="F3" s="2" t="s">
        <v>41</v>
      </c>
      <c r="G3" s="23">
        <v>-0.211975308641975</v>
      </c>
      <c r="H3" s="3" t="s">
        <v>44</v>
      </c>
      <c r="I3" s="23">
        <f>G86</f>
        <v>43.223399999999998</v>
      </c>
      <c r="J3" s="3" t="s">
        <v>58</v>
      </c>
      <c r="K3" s="23">
        <f>L86</f>
        <v>742.76694317207898</v>
      </c>
      <c r="L3" s="3" t="s">
        <v>59</v>
      </c>
      <c r="M3" s="34"/>
      <c r="N3" s="34"/>
      <c r="O3" s="3" t="s">
        <v>58</v>
      </c>
      <c r="P3" s="18">
        <f>Q86</f>
        <v>59501.941568271999</v>
      </c>
      <c r="Q3" s="3" t="s">
        <v>64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89"/>
      <c r="AC3" s="79" t="s">
        <v>18</v>
      </c>
      <c r="AD3" s="79"/>
      <c r="AE3" s="80"/>
      <c r="AF3" s="83" t="s">
        <v>102</v>
      </c>
      <c r="AG3" s="83" t="s">
        <v>106</v>
      </c>
      <c r="AH3" s="102">
        <v>0.03</v>
      </c>
      <c r="AI3" s="25"/>
      <c r="AJ3" s="26"/>
      <c r="AK3" s="26"/>
      <c r="AL3" s="26"/>
      <c r="AM3" s="80"/>
      <c r="AN3" s="79"/>
      <c r="AO3" s="84" t="s">
        <v>7</v>
      </c>
      <c r="AP3" s="84"/>
      <c r="AQ3" s="85"/>
      <c r="AR3" s="84"/>
      <c r="AS3" s="84"/>
      <c r="AT3" s="84"/>
      <c r="AU3" s="85"/>
      <c r="AV3" s="84"/>
      <c r="AW3" s="85"/>
      <c r="AX3" s="84"/>
      <c r="AY3" s="87" t="s">
        <v>92</v>
      </c>
      <c r="BA3" s="89"/>
    </row>
    <row r="4" spans="1:53" ht="15.75" thickBot="1">
      <c r="C4" s="40"/>
      <c r="D4" s="2"/>
      <c r="E4" s="2"/>
      <c r="F4" s="2" t="s">
        <v>42</v>
      </c>
      <c r="G4" s="23">
        <v>7.3099999999999998E-2</v>
      </c>
      <c r="H4" s="2" t="s">
        <v>43</v>
      </c>
      <c r="I4" s="23">
        <f>J86</f>
        <v>63.337799999999902</v>
      </c>
      <c r="J4" s="3" t="s">
        <v>57</v>
      </c>
      <c r="K4" s="23">
        <f>O86</f>
        <v>597.26694317207898</v>
      </c>
      <c r="L4" s="3" t="s">
        <v>56</v>
      </c>
      <c r="M4" s="23">
        <f>(AVERAGE(M40:M46))/100</f>
        <v>9.0495940862792335E-2</v>
      </c>
      <c r="N4" s="3"/>
      <c r="O4" s="3" t="s">
        <v>57</v>
      </c>
      <c r="P4" s="23">
        <f>T86</f>
        <v>47604.441568271999</v>
      </c>
      <c r="Q4" s="3" t="s">
        <v>61</v>
      </c>
      <c r="R4" s="35">
        <f>(AVERAGE(R38:R47))/100</f>
        <v>3.1540590854210016E-2</v>
      </c>
      <c r="S4" s="3"/>
      <c r="T4" s="3"/>
      <c r="U4" s="3"/>
      <c r="V4" s="3"/>
      <c r="W4" s="3"/>
      <c r="X4" s="34" t="s">
        <v>81</v>
      </c>
      <c r="Y4" s="3" t="s">
        <v>82</v>
      </c>
      <c r="Z4" s="3"/>
      <c r="AA4" s="3"/>
      <c r="AB4" s="90"/>
      <c r="AC4" s="41">
        <v>414</v>
      </c>
      <c r="AD4" s="42"/>
      <c r="AE4" s="41"/>
      <c r="AF4" s="83" t="s">
        <v>103</v>
      </c>
      <c r="AG4" s="88" t="s">
        <v>107</v>
      </c>
      <c r="AH4" s="102">
        <v>0.02</v>
      </c>
      <c r="AI4" s="73"/>
      <c r="AJ4" s="100"/>
      <c r="AK4" s="100"/>
      <c r="AL4" s="100"/>
      <c r="AM4" s="78"/>
      <c r="AN4" s="77"/>
      <c r="AO4" s="85"/>
      <c r="AP4" s="84"/>
      <c r="AQ4" s="85"/>
      <c r="AR4" s="84"/>
      <c r="AS4" s="84"/>
      <c r="AT4" s="84"/>
      <c r="AU4" s="85"/>
      <c r="AV4" s="84"/>
      <c r="AW4" s="85"/>
      <c r="AX4" s="84"/>
      <c r="AY4" s="87"/>
      <c r="BA4" s="90"/>
    </row>
    <row r="5" spans="1:53">
      <c r="C5" s="17"/>
      <c r="D5" s="2"/>
      <c r="E5" s="2"/>
      <c r="F5" s="2"/>
      <c r="G5" s="3">
        <f>AVERAGE(H38:H47)</f>
        <v>8.1768313386475491</v>
      </c>
      <c r="H5" s="3"/>
      <c r="I5" s="3"/>
      <c r="J5" s="3"/>
      <c r="K5" s="3"/>
      <c r="L5" s="3"/>
      <c r="M5" s="3">
        <f>AVERAGE(M12:M86)</f>
        <v>8.6312954480527271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 t="s">
        <v>83</v>
      </c>
      <c r="Z5" s="3"/>
      <c r="AA5" s="3"/>
      <c r="AB5" s="90"/>
      <c r="AC5" s="41" t="s">
        <v>118</v>
      </c>
      <c r="AD5" s="42"/>
      <c r="AE5" s="41" t="s">
        <v>85</v>
      </c>
      <c r="AF5" s="42"/>
      <c r="AG5" s="76"/>
      <c r="AH5" s="76"/>
      <c r="AI5" s="74"/>
      <c r="AJ5" s="101"/>
      <c r="AK5" s="101"/>
      <c r="AL5" s="101"/>
      <c r="AM5" s="78" t="s">
        <v>90</v>
      </c>
      <c r="AN5" s="77"/>
      <c r="AO5" s="85"/>
      <c r="AP5" s="84"/>
      <c r="AQ5" s="85"/>
      <c r="AR5" s="84"/>
      <c r="AS5" s="84"/>
      <c r="AT5" s="84"/>
      <c r="AU5" s="85"/>
      <c r="AV5" s="84"/>
      <c r="AW5" s="85"/>
      <c r="AX5" s="84"/>
      <c r="AY5" s="87" t="s">
        <v>115</v>
      </c>
      <c r="BA5" s="90"/>
    </row>
    <row r="6" spans="1:53">
      <c r="C6" s="17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90"/>
      <c r="AC6" s="67"/>
      <c r="AD6" s="104"/>
      <c r="AE6" s="66"/>
      <c r="AF6" s="76"/>
      <c r="AG6" s="47"/>
      <c r="AH6" s="103"/>
      <c r="AI6" s="74"/>
      <c r="AJ6" s="101"/>
      <c r="AK6" s="101"/>
      <c r="AL6" s="101"/>
      <c r="AM6" s="78"/>
      <c r="AN6" s="77"/>
      <c r="AO6" s="85"/>
      <c r="AP6" s="84"/>
      <c r="AQ6" s="85"/>
      <c r="AR6" s="84"/>
      <c r="AS6" s="84"/>
      <c r="AT6" s="84"/>
      <c r="AU6" s="85"/>
      <c r="AV6" s="84"/>
      <c r="AW6" s="85"/>
      <c r="AX6" s="84"/>
      <c r="AY6" s="87"/>
      <c r="BA6" s="90"/>
    </row>
    <row r="7" spans="1:53">
      <c r="D7" s="25"/>
      <c r="E7" s="25"/>
      <c r="F7" s="25"/>
      <c r="G7" s="27" t="s">
        <v>37</v>
      </c>
      <c r="H7" s="27" t="s">
        <v>37</v>
      </c>
      <c r="I7" s="27" t="s">
        <v>37</v>
      </c>
      <c r="J7" s="27" t="s">
        <v>38</v>
      </c>
      <c r="K7" s="27" t="s">
        <v>39</v>
      </c>
      <c r="L7" s="6" t="s">
        <v>37</v>
      </c>
      <c r="M7" s="6"/>
      <c r="N7" s="6" t="s">
        <v>37</v>
      </c>
      <c r="O7" s="6" t="s">
        <v>39</v>
      </c>
      <c r="P7" s="6" t="s">
        <v>39</v>
      </c>
      <c r="Q7" s="32" t="s">
        <v>37</v>
      </c>
      <c r="R7" s="32"/>
      <c r="S7" s="32" t="s">
        <v>37</v>
      </c>
      <c r="T7" s="32" t="s">
        <v>39</v>
      </c>
      <c r="U7" s="32" t="s">
        <v>39</v>
      </c>
      <c r="V7" s="32" t="s">
        <v>8</v>
      </c>
      <c r="W7" s="32"/>
      <c r="X7" s="32" t="s">
        <v>37</v>
      </c>
      <c r="Y7" s="32" t="s">
        <v>37</v>
      </c>
      <c r="Z7" s="32" t="s">
        <v>39</v>
      </c>
      <c r="AA7" s="32" t="s">
        <v>39</v>
      </c>
      <c r="AB7" s="63"/>
      <c r="AC7" s="5" t="s">
        <v>39</v>
      </c>
      <c r="AD7" s="10"/>
      <c r="AE7" s="5" t="s">
        <v>39</v>
      </c>
      <c r="AF7" s="10"/>
      <c r="AG7" s="5" t="s">
        <v>39</v>
      </c>
      <c r="AH7" s="10"/>
      <c r="AI7" s="5" t="s">
        <v>39</v>
      </c>
      <c r="AJ7" s="10"/>
      <c r="AK7" s="10" t="s">
        <v>113</v>
      </c>
      <c r="AL7" s="10"/>
      <c r="AM7" s="5" t="s">
        <v>39</v>
      </c>
      <c r="AN7" s="10"/>
      <c r="AO7" s="5" t="s">
        <v>37</v>
      </c>
      <c r="AP7" s="10"/>
      <c r="AQ7" s="5" t="s">
        <v>37</v>
      </c>
      <c r="AR7" s="10"/>
      <c r="AS7" s="5" t="s">
        <v>37</v>
      </c>
      <c r="AU7" s="5" t="s">
        <v>39</v>
      </c>
      <c r="AV7" s="10"/>
      <c r="AX7" s="10"/>
      <c r="BA7" s="63"/>
    </row>
    <row r="8" spans="1:53">
      <c r="D8" s="117" t="s">
        <v>48</v>
      </c>
      <c r="E8" s="117"/>
      <c r="F8" s="26" t="s">
        <v>51</v>
      </c>
      <c r="G8" s="28" t="s">
        <v>15</v>
      </c>
      <c r="H8" s="28" t="s">
        <v>15</v>
      </c>
      <c r="I8" s="28" t="s">
        <v>15</v>
      </c>
      <c r="J8" s="28" t="s">
        <v>15</v>
      </c>
      <c r="K8" s="28" t="s">
        <v>15</v>
      </c>
      <c r="L8" s="9" t="s">
        <v>53</v>
      </c>
      <c r="M8" s="9" t="s">
        <v>53</v>
      </c>
      <c r="N8" s="9" t="s">
        <v>53</v>
      </c>
      <c r="O8" s="9" t="s">
        <v>53</v>
      </c>
      <c r="P8" s="9" t="s">
        <v>53</v>
      </c>
      <c r="Q8" s="33" t="s">
        <v>61</v>
      </c>
      <c r="R8" s="33" t="s">
        <v>61</v>
      </c>
      <c r="S8" s="33" t="s">
        <v>61</v>
      </c>
      <c r="T8" s="33" t="s">
        <v>61</v>
      </c>
      <c r="U8" s="33" t="s">
        <v>61</v>
      </c>
      <c r="V8" s="33" t="s">
        <v>69</v>
      </c>
      <c r="W8" s="33"/>
      <c r="X8" s="68" t="s">
        <v>80</v>
      </c>
      <c r="Y8" s="68" t="s">
        <v>80</v>
      </c>
      <c r="Z8" s="68" t="s">
        <v>80</v>
      </c>
      <c r="AA8" s="68" t="s">
        <v>80</v>
      </c>
      <c r="AB8" s="91"/>
      <c r="AC8" s="10" t="s">
        <v>88</v>
      </c>
      <c r="AD8" s="10" t="s">
        <v>100</v>
      </c>
      <c r="AE8" s="10" t="s">
        <v>88</v>
      </c>
      <c r="AF8" s="10" t="s">
        <v>100</v>
      </c>
      <c r="AG8" s="10" t="s">
        <v>87</v>
      </c>
      <c r="AH8" s="10" t="s">
        <v>100</v>
      </c>
      <c r="AI8" s="10" t="s">
        <v>87</v>
      </c>
      <c r="AJ8" s="10" t="s">
        <v>100</v>
      </c>
      <c r="AK8" s="10" t="s">
        <v>11</v>
      </c>
      <c r="AL8" s="10" t="s">
        <v>100</v>
      </c>
      <c r="AM8" s="10" t="s">
        <v>89</v>
      </c>
      <c r="AN8" s="10" t="s">
        <v>100</v>
      </c>
      <c r="AO8" s="10" t="s">
        <v>88</v>
      </c>
      <c r="AP8" s="10" t="s">
        <v>100</v>
      </c>
      <c r="AQ8" s="10" t="s">
        <v>87</v>
      </c>
      <c r="AR8" s="10" t="s">
        <v>100</v>
      </c>
      <c r="AS8" s="10" t="s">
        <v>61</v>
      </c>
      <c r="AT8" s="10"/>
      <c r="AU8" s="10" t="s">
        <v>89</v>
      </c>
      <c r="AV8" s="10" t="s">
        <v>100</v>
      </c>
      <c r="AW8" s="10" t="s">
        <v>8</v>
      </c>
      <c r="AX8" s="10" t="s">
        <v>100</v>
      </c>
      <c r="AY8" s="10" t="s">
        <v>110</v>
      </c>
      <c r="BA8" s="91"/>
    </row>
    <row r="9" spans="1:53">
      <c r="A9" s="10" t="s">
        <v>3</v>
      </c>
      <c r="C9" s="10" t="s">
        <v>47</v>
      </c>
      <c r="D9" s="26" t="s">
        <v>49</v>
      </c>
      <c r="E9" s="26" t="s">
        <v>13</v>
      </c>
      <c r="F9" s="26" t="s">
        <v>13</v>
      </c>
      <c r="G9" s="28" t="s">
        <v>32</v>
      </c>
      <c r="H9" s="28" t="s">
        <v>33</v>
      </c>
      <c r="I9" s="28" t="s">
        <v>36</v>
      </c>
      <c r="J9" s="28" t="s">
        <v>40</v>
      </c>
      <c r="K9" s="28" t="s">
        <v>36</v>
      </c>
      <c r="L9" s="9" t="s">
        <v>54</v>
      </c>
      <c r="M9" s="9" t="s">
        <v>60</v>
      </c>
      <c r="N9" s="9" t="s">
        <v>62</v>
      </c>
      <c r="O9" s="9" t="s">
        <v>63</v>
      </c>
      <c r="P9" s="9" t="s">
        <v>62</v>
      </c>
      <c r="Q9" s="33" t="s">
        <v>63</v>
      </c>
      <c r="R9" s="33" t="s">
        <v>60</v>
      </c>
      <c r="S9" s="33" t="s">
        <v>62</v>
      </c>
      <c r="T9" s="33" t="s">
        <v>63</v>
      </c>
      <c r="U9" s="33" t="s">
        <v>62</v>
      </c>
      <c r="V9" s="33"/>
      <c r="W9" s="33" t="s">
        <v>70</v>
      </c>
      <c r="X9" s="33" t="s">
        <v>54</v>
      </c>
      <c r="Y9" s="33" t="s">
        <v>36</v>
      </c>
      <c r="Z9" s="33" t="s">
        <v>54</v>
      </c>
      <c r="AA9" s="33" t="s">
        <v>36</v>
      </c>
      <c r="AB9" s="15" t="s">
        <v>108</v>
      </c>
      <c r="AC9" s="13" t="s">
        <v>36</v>
      </c>
      <c r="AD9" s="13"/>
      <c r="AE9" s="11" t="s">
        <v>36</v>
      </c>
      <c r="AF9" s="11"/>
      <c r="AG9" s="13" t="s">
        <v>36</v>
      </c>
      <c r="AH9" s="13"/>
      <c r="AI9" s="11" t="s">
        <v>36</v>
      </c>
      <c r="AJ9" s="11"/>
      <c r="AK9" s="112" t="s">
        <v>36</v>
      </c>
      <c r="AL9" s="112"/>
      <c r="AM9" s="11" t="s">
        <v>36</v>
      </c>
      <c r="AN9" s="11"/>
      <c r="AO9" s="13" t="s">
        <v>36</v>
      </c>
      <c r="AP9" s="13"/>
      <c r="AQ9" s="13" t="s">
        <v>36</v>
      </c>
      <c r="AR9" s="13"/>
      <c r="AS9" s="116" t="s">
        <v>36</v>
      </c>
      <c r="AT9" s="13"/>
      <c r="AU9" s="13" t="s">
        <v>36</v>
      </c>
      <c r="AV9" s="13"/>
      <c r="AW9" s="11" t="s">
        <v>36</v>
      </c>
      <c r="AX9" s="11"/>
      <c r="BA9" s="15" t="s">
        <v>108</v>
      </c>
    </row>
    <row r="10" spans="1:53">
      <c r="A10" s="10" t="s">
        <v>4</v>
      </c>
      <c r="B10" s="5" t="s">
        <v>84</v>
      </c>
      <c r="C10" s="10" t="s">
        <v>50</v>
      </c>
      <c r="D10" s="8" t="s">
        <v>14</v>
      </c>
      <c r="E10" s="8" t="s">
        <v>14</v>
      </c>
      <c r="F10" s="8" t="s">
        <v>14</v>
      </c>
      <c r="G10" s="15" t="s">
        <v>55</v>
      </c>
      <c r="H10" s="15" t="s">
        <v>34</v>
      </c>
      <c r="I10" s="15" t="s">
        <v>55</v>
      </c>
      <c r="J10" s="15" t="s">
        <v>55</v>
      </c>
      <c r="K10" s="15" t="s">
        <v>55</v>
      </c>
      <c r="L10" s="15" t="s">
        <v>55</v>
      </c>
      <c r="M10" s="15"/>
      <c r="N10" s="15" t="s">
        <v>55</v>
      </c>
      <c r="O10" s="15" t="s">
        <v>55</v>
      </c>
      <c r="P10" s="15" t="s">
        <v>55</v>
      </c>
      <c r="Q10" s="15" t="s">
        <v>55</v>
      </c>
      <c r="R10" s="15" t="s">
        <v>65</v>
      </c>
      <c r="S10" s="15" t="s">
        <v>55</v>
      </c>
      <c r="T10" s="15" t="s">
        <v>55</v>
      </c>
      <c r="U10" s="15" t="s">
        <v>55</v>
      </c>
      <c r="V10" s="15"/>
      <c r="W10" s="15" t="s">
        <v>72</v>
      </c>
      <c r="X10" s="15" t="s">
        <v>72</v>
      </c>
      <c r="Y10" s="15" t="s">
        <v>72</v>
      </c>
      <c r="Z10" s="15" t="s">
        <v>72</v>
      </c>
      <c r="AA10" s="15" t="s">
        <v>72</v>
      </c>
      <c r="AB10" s="92"/>
      <c r="AC10" s="13" t="s">
        <v>0</v>
      </c>
      <c r="AD10" s="82"/>
      <c r="AE10" s="11" t="s">
        <v>0</v>
      </c>
      <c r="AF10" s="81"/>
      <c r="AG10" s="13" t="s">
        <v>0</v>
      </c>
      <c r="AH10" s="82"/>
      <c r="AI10" s="11" t="s">
        <v>0</v>
      </c>
      <c r="AJ10" s="81"/>
      <c r="AK10" s="112" t="s">
        <v>114</v>
      </c>
      <c r="AL10" s="112"/>
      <c r="AM10" s="11" t="s">
        <v>0</v>
      </c>
      <c r="AN10" s="81"/>
      <c r="AO10" s="13" t="s">
        <v>0</v>
      </c>
      <c r="AP10" s="82"/>
      <c r="AQ10" s="13" t="s">
        <v>0</v>
      </c>
      <c r="AR10" s="82"/>
      <c r="AS10" s="91" t="s">
        <v>114</v>
      </c>
      <c r="AT10" s="82"/>
      <c r="AU10" s="13" t="s">
        <v>0</v>
      </c>
      <c r="AV10" s="82"/>
      <c r="AW10" s="11" t="s">
        <v>91</v>
      </c>
      <c r="AX10" s="81"/>
      <c r="AY10" s="109"/>
      <c r="BA10" s="92"/>
    </row>
    <row r="11" spans="1:53">
      <c r="A11" s="5">
        <v>1980</v>
      </c>
      <c r="B11" s="5">
        <v>0</v>
      </c>
      <c r="C11" s="1">
        <v>12.3</v>
      </c>
      <c r="D11" s="5">
        <v>170</v>
      </c>
      <c r="E11" s="5">
        <v>105</v>
      </c>
      <c r="F11" s="17">
        <v>105</v>
      </c>
      <c r="G11" s="18">
        <v>13.28</v>
      </c>
      <c r="H11" s="17"/>
      <c r="I11" s="18">
        <f>($I$3/((1+$I$2)^B11))</f>
        <v>43.223399999999998</v>
      </c>
      <c r="J11" s="18">
        <v>10.62</v>
      </c>
      <c r="K11" s="18">
        <f>($I$4/((1+$I$2)^B11))</f>
        <v>63.337799999999902</v>
      </c>
      <c r="L11" s="70">
        <v>408.75</v>
      </c>
      <c r="M11" s="36"/>
      <c r="N11" s="18">
        <f>$K$3/((1+$I$2)^B11)</f>
        <v>742.76694317207898</v>
      </c>
      <c r="O11" s="36">
        <v>327</v>
      </c>
      <c r="P11" s="18">
        <f>$K$4/((1+$I$2)^B11)</f>
        <v>597.26694317207898</v>
      </c>
      <c r="Q11" s="18">
        <v>44423.75</v>
      </c>
      <c r="R11" s="18"/>
      <c r="S11" s="18">
        <f>$P$3/((1+$I$2)^B11)</f>
        <v>59501.941568271999</v>
      </c>
      <c r="T11" s="18">
        <v>35539</v>
      </c>
      <c r="U11" s="18">
        <f>$P$4/((1+$I$2)^B11)</f>
        <v>47604.441568271999</v>
      </c>
      <c r="V11" s="18"/>
      <c r="W11" s="18">
        <v>545224.31999999995</v>
      </c>
      <c r="Y11" s="18"/>
      <c r="Z11" s="36"/>
      <c r="AA11" s="18"/>
      <c r="AB11" s="93">
        <v>0</v>
      </c>
      <c r="AC11" s="18">
        <f>(K11*F11)*$AC$4</f>
        <v>2753294.165999996</v>
      </c>
      <c r="AD11" s="105">
        <f>AC11+((1+$AH$2)^AB11)</f>
        <v>2753295.165999996</v>
      </c>
      <c r="AE11" s="72">
        <f>K11</f>
        <v>63.337799999999902</v>
      </c>
      <c r="AF11" s="106">
        <f>AD11</f>
        <v>2753295.165999996</v>
      </c>
      <c r="AG11" s="18">
        <f>P11*$AC$4</f>
        <v>247268.51447324071</v>
      </c>
      <c r="AH11" s="107">
        <f>AG11+((1+$AH$2)^AB11)</f>
        <v>247269.51447324071</v>
      </c>
      <c r="AI11" s="72">
        <f>P11*$AC$4</f>
        <v>247268.51447324071</v>
      </c>
      <c r="AJ11" s="106">
        <f>AH11</f>
        <v>247269.51447324071</v>
      </c>
      <c r="AK11" s="115">
        <f>U11*AC4</f>
        <v>19708238.809264608</v>
      </c>
      <c r="AL11" s="106">
        <f>AK11+((1+AH2)^AB11)</f>
        <v>19708239.809264608</v>
      </c>
      <c r="AM11" s="72">
        <f>Z12*AC4</f>
        <v>11643750</v>
      </c>
      <c r="AN11" s="106">
        <f>AM11+((1+AH2)^AB11)</f>
        <v>11643751</v>
      </c>
      <c r="AO11" s="18">
        <f>(I11*F11)*$AC$4</f>
        <v>1878921.1979999999</v>
      </c>
      <c r="AP11" s="105">
        <f>AO11+((1+$AH$2)^AB11)</f>
        <v>1878922.1979999999</v>
      </c>
      <c r="AQ11" s="18">
        <f>N11*$AC$4</f>
        <v>307505.51447324071</v>
      </c>
      <c r="AR11" s="105">
        <f>AQ11+((1+$AH$2)^AB11)</f>
        <v>307506.51447324071</v>
      </c>
      <c r="AS11" s="89">
        <f>S11*AC4</f>
        <v>24633803.809264608</v>
      </c>
      <c r="AT11" s="105">
        <f>AS11+((1+AH2)^AB11)</f>
        <v>24633804.809264608</v>
      </c>
      <c r="AU11" s="18">
        <f>X12*AC4</f>
        <v>15525000</v>
      </c>
      <c r="AV11" s="105">
        <f>AU11+((1+AH2)^AB11)</f>
        <v>15525001</v>
      </c>
      <c r="AW11" s="72">
        <f>W11</f>
        <v>545224.31999999995</v>
      </c>
      <c r="AX11" s="106">
        <f>AW11+((1+$AH$2)^AB11)</f>
        <v>545225.31999999995</v>
      </c>
      <c r="AY11" s="110">
        <f>(AF11+AJ11+AL11+AN11+AX11)-(AD11+AH11+AP11+AR11+AT11+AV11)</f>
        <v>-10448018.392473236</v>
      </c>
      <c r="BA11" s="93">
        <v>0</v>
      </c>
    </row>
    <row r="12" spans="1:53">
      <c r="A12" s="5">
        <v>1981</v>
      </c>
      <c r="B12" s="5">
        <v>1</v>
      </c>
      <c r="C12" s="1">
        <v>11.7</v>
      </c>
      <c r="D12" s="5">
        <v>170</v>
      </c>
      <c r="E12" s="5">
        <v>105</v>
      </c>
      <c r="F12" s="17">
        <v>105</v>
      </c>
      <c r="G12" s="18">
        <v>13.28</v>
      </c>
      <c r="H12" s="21">
        <v>7</v>
      </c>
      <c r="I12" s="18">
        <f t="shared" ref="I12:I75" si="0">($I$3/((1+$I$2)^B12))</f>
        <v>42.198964609159226</v>
      </c>
      <c r="J12" s="18">
        <v>10.62</v>
      </c>
      <c r="K12" s="18">
        <f t="shared" ref="K12:K61" si="1">($I$4/((1+$I$2)^B12))</f>
        <v>61.836634337465384</v>
      </c>
      <c r="L12" s="70">
        <v>408.75</v>
      </c>
      <c r="M12" s="18">
        <v>8</v>
      </c>
      <c r="N12" s="18">
        <f t="shared" ref="N12:N75" si="2">$K$3/((1+$I$2)^B12)</f>
        <v>725.16266531027043</v>
      </c>
      <c r="O12" s="36">
        <v>327</v>
      </c>
      <c r="P12" s="18">
        <f t="shared" ref="P12:P75" si="3">$K$4/((1+$I$2)^B12)</f>
        <v>583.11115268903598</v>
      </c>
      <c r="Q12" s="18">
        <v>44423.75</v>
      </c>
      <c r="R12" s="18">
        <v>0.3</v>
      </c>
      <c r="S12" s="18">
        <f t="shared" ref="S12:S75" si="4">$P$3/((1+$I$2)^B12)</f>
        <v>58091.689372325418</v>
      </c>
      <c r="T12" s="18">
        <v>35539</v>
      </c>
      <c r="U12" s="18">
        <f t="shared" ref="U12:U75" si="5">$P$4/((1+$I$2)^B12)</f>
        <v>46476.171355754028</v>
      </c>
      <c r="V12" s="18"/>
      <c r="W12" s="18">
        <v>545224.31999999995</v>
      </c>
      <c r="X12" s="69">
        <v>37500</v>
      </c>
      <c r="Y12" s="18">
        <f>$X$12/((1+$I$2)^B12)</f>
        <v>36611.214593101678</v>
      </c>
      <c r="Z12" s="18">
        <v>28125</v>
      </c>
      <c r="AA12" s="18">
        <f>(Z12)/((1+I2)^B12)</f>
        <v>27458.410944826257</v>
      </c>
      <c r="AB12" s="93">
        <v>1</v>
      </c>
      <c r="AC12" s="18">
        <f t="shared" ref="AC12:AC75" si="6">(K12*F12)*$AC$4</f>
        <v>2688038.4946496203</v>
      </c>
      <c r="AD12" s="105">
        <f t="shared" ref="AD12:AD35" si="7">AC12+((1+$AH$2)^AB12)</f>
        <v>2688039.5346496203</v>
      </c>
      <c r="AE12" s="72">
        <f t="shared" ref="AE12:AE75" si="8">K12</f>
        <v>61.836634337465384</v>
      </c>
      <c r="AF12" s="106">
        <f t="shared" ref="AF12:AF75" si="9">AD12</f>
        <v>2688039.5346496203</v>
      </c>
      <c r="AG12" s="18">
        <f t="shared" ref="AG12:AG75" si="10">P12*$AC$4</f>
        <v>241408.0172132609</v>
      </c>
      <c r="AH12" s="107">
        <f t="shared" ref="AH12:AH35" si="11">AG12+((1+$AH$2)^AB12)</f>
        <v>241409.05721326091</v>
      </c>
      <c r="AI12" s="72">
        <f t="shared" ref="AI12:AI75" si="12">P12*$AC$4</f>
        <v>241408.0172132609</v>
      </c>
      <c r="AJ12" s="106">
        <f t="shared" ref="AJ12:AJ75" si="13">AH12</f>
        <v>241409.05721326091</v>
      </c>
      <c r="AK12" s="113"/>
      <c r="AL12" s="106"/>
      <c r="AN12" s="81"/>
      <c r="AO12" s="18">
        <f t="shared" ref="AO12:AO75" si="14">(I12*F12)*$AC$4</f>
        <v>1834388.9915601516</v>
      </c>
      <c r="AP12" s="105">
        <f t="shared" ref="AP12:AP35" si="15">AO12+((1+$AH$2)^AB12)</f>
        <v>1834390.0315601516</v>
      </c>
      <c r="AQ12" s="18">
        <f t="shared" ref="AQ12:AQ75" si="16">N12*$AC$4</f>
        <v>300217.34343845194</v>
      </c>
      <c r="AR12" s="105">
        <f t="shared" ref="AR12:AR35" si="17">AQ12+((1+$AH$2)^AB12)</f>
        <v>300218.38343845191</v>
      </c>
      <c r="AS12" s="89"/>
      <c r="AT12" s="105"/>
      <c r="AV12" s="82"/>
      <c r="AW12" s="72">
        <f t="shared" ref="AW12:AW75" si="18">W12</f>
        <v>545224.31999999995</v>
      </c>
      <c r="AX12" s="106">
        <f t="shared" ref="AX12:AX35" si="19">AW12+((1+$AH$2)^AB12)</f>
        <v>545225.36</v>
      </c>
      <c r="AY12" s="110">
        <f t="shared" ref="AY12:AY75" si="20">(AF12+AJ12+AL12+AN12+AX12)-(AD12+AH12+AP12+AR12+AT12+AV12)</f>
        <v>-1589383.0549986036</v>
      </c>
      <c r="BA12" s="93">
        <v>1</v>
      </c>
    </row>
    <row r="13" spans="1:53">
      <c r="A13" s="5">
        <v>1982</v>
      </c>
      <c r="B13" s="5">
        <v>2</v>
      </c>
      <c r="C13" s="1">
        <v>10.1</v>
      </c>
      <c r="D13" s="5">
        <v>170</v>
      </c>
      <c r="E13" s="5">
        <v>105</v>
      </c>
      <c r="F13" s="17">
        <v>105</v>
      </c>
      <c r="G13" s="18">
        <v>13.28</v>
      </c>
      <c r="H13" s="21">
        <v>7</v>
      </c>
      <c r="I13" s="18">
        <f t="shared" si="0"/>
        <v>41.198809304336841</v>
      </c>
      <c r="J13" s="18">
        <v>10.62</v>
      </c>
      <c r="K13" s="18">
        <f t="shared" si="1"/>
        <v>60.371047718509459</v>
      </c>
      <c r="L13" s="70">
        <v>408.75</v>
      </c>
      <c r="M13" s="18">
        <v>8</v>
      </c>
      <c r="N13" s="18">
        <f t="shared" si="2"/>
        <v>707.9756254554635</v>
      </c>
      <c r="O13" s="36">
        <v>327</v>
      </c>
      <c r="P13" s="18">
        <f t="shared" si="3"/>
        <v>569.29086780611124</v>
      </c>
      <c r="Q13" s="18">
        <v>44423.75</v>
      </c>
      <c r="R13" s="18">
        <v>0.3</v>
      </c>
      <c r="S13" s="18">
        <f t="shared" si="4"/>
        <v>56714.86148496026</v>
      </c>
      <c r="T13" s="18">
        <v>35539</v>
      </c>
      <c r="U13" s="18">
        <f t="shared" si="5"/>
        <v>45374.642212567356</v>
      </c>
      <c r="V13" s="18"/>
      <c r="W13" s="18">
        <v>545224.31999999995</v>
      </c>
      <c r="X13" s="18"/>
      <c r="Y13" s="18"/>
      <c r="Z13" s="18"/>
      <c r="AA13" s="18"/>
      <c r="AB13" s="93">
        <v>2</v>
      </c>
      <c r="AC13" s="18">
        <f t="shared" si="6"/>
        <v>2624329.4443236063</v>
      </c>
      <c r="AD13" s="105">
        <f t="shared" si="7"/>
        <v>2624330.5259236065</v>
      </c>
      <c r="AE13" s="72">
        <f t="shared" si="8"/>
        <v>60.371047718509459</v>
      </c>
      <c r="AF13" s="106">
        <f t="shared" si="9"/>
        <v>2624330.5259236065</v>
      </c>
      <c r="AG13" s="18">
        <f t="shared" si="10"/>
        <v>235686.41927173006</v>
      </c>
      <c r="AH13" s="107">
        <f t="shared" si="11"/>
        <v>235687.50087173007</v>
      </c>
      <c r="AI13" s="72">
        <f t="shared" si="12"/>
        <v>235686.41927173006</v>
      </c>
      <c r="AJ13" s="106">
        <f t="shared" si="13"/>
        <v>235687.50087173007</v>
      </c>
      <c r="AK13" s="113"/>
      <c r="AL13" s="106"/>
      <c r="AN13" s="81"/>
      <c r="AO13" s="18">
        <f t="shared" si="14"/>
        <v>1790912.2404595222</v>
      </c>
      <c r="AP13" s="105">
        <f t="shared" si="15"/>
        <v>1790913.3220595222</v>
      </c>
      <c r="AQ13" s="18">
        <f t="shared" si="16"/>
        <v>293101.90893856192</v>
      </c>
      <c r="AR13" s="105">
        <f t="shared" si="17"/>
        <v>293102.99053856189</v>
      </c>
      <c r="AS13" s="89"/>
      <c r="AT13" s="105"/>
      <c r="AV13" s="82"/>
      <c r="AW13" s="72">
        <f t="shared" si="18"/>
        <v>545224.31999999995</v>
      </c>
      <c r="AX13" s="106">
        <f t="shared" si="19"/>
        <v>545225.40159999998</v>
      </c>
      <c r="AY13" s="110">
        <f t="shared" si="20"/>
        <v>-1538790.9109980837</v>
      </c>
      <c r="BA13" s="93">
        <v>2</v>
      </c>
    </row>
    <row r="14" spans="1:53">
      <c r="A14" s="5">
        <v>1983</v>
      </c>
      <c r="B14" s="5">
        <v>3</v>
      </c>
      <c r="C14" s="1">
        <v>6.9</v>
      </c>
      <c r="D14" s="5">
        <v>170</v>
      </c>
      <c r="E14" s="5">
        <v>105</v>
      </c>
      <c r="F14" s="17">
        <v>105</v>
      </c>
      <c r="G14" s="18">
        <v>13.28</v>
      </c>
      <c r="H14" s="21">
        <v>7</v>
      </c>
      <c r="I14" s="18">
        <f t="shared" si="0"/>
        <v>40.222358624569331</v>
      </c>
      <c r="J14" s="18">
        <v>10.62</v>
      </c>
      <c r="K14" s="18">
        <f t="shared" si="1"/>
        <v>58.940196886206166</v>
      </c>
      <c r="L14" s="70">
        <v>408.75</v>
      </c>
      <c r="M14" s="18">
        <v>8</v>
      </c>
      <c r="N14" s="18">
        <f t="shared" si="2"/>
        <v>691.19593467294271</v>
      </c>
      <c r="O14" s="36">
        <v>327</v>
      </c>
      <c r="P14" s="18">
        <f t="shared" si="3"/>
        <v>555.79813672380317</v>
      </c>
      <c r="Q14" s="18">
        <v>44423.75</v>
      </c>
      <c r="R14" s="18">
        <v>0.3</v>
      </c>
      <c r="S14" s="18">
        <f t="shared" si="4"/>
        <v>55370.665718504461</v>
      </c>
      <c r="T14" s="18">
        <v>35539</v>
      </c>
      <c r="U14" s="18">
        <f t="shared" si="5"/>
        <v>44299.220350120355</v>
      </c>
      <c r="V14" s="18"/>
      <c r="W14" s="18">
        <v>545224.31999999995</v>
      </c>
      <c r="Y14" s="18"/>
      <c r="Z14" s="18"/>
      <c r="AA14" s="18"/>
      <c r="AB14" s="93">
        <v>3</v>
      </c>
      <c r="AC14" s="18">
        <f t="shared" si="6"/>
        <v>2562130.3586433819</v>
      </c>
      <c r="AD14" s="105">
        <f t="shared" si="7"/>
        <v>2562131.4835073818</v>
      </c>
      <c r="AE14" s="72">
        <f t="shared" si="8"/>
        <v>58.940196886206166</v>
      </c>
      <c r="AF14" s="106">
        <f t="shared" si="9"/>
        <v>2562131.4835073818</v>
      </c>
      <c r="AG14" s="18">
        <f t="shared" si="10"/>
        <v>230100.42860365452</v>
      </c>
      <c r="AH14" s="107">
        <f t="shared" si="11"/>
        <v>230101.55346765454</v>
      </c>
      <c r="AI14" s="72">
        <f t="shared" si="12"/>
        <v>230100.42860365452</v>
      </c>
      <c r="AJ14" s="106">
        <f t="shared" si="13"/>
        <v>230101.55346765454</v>
      </c>
      <c r="AK14" s="113"/>
      <c r="AL14" s="106"/>
      <c r="AN14" s="81"/>
      <c r="AO14" s="18">
        <f t="shared" si="14"/>
        <v>1748465.9294100287</v>
      </c>
      <c r="AP14" s="105">
        <f t="shared" si="15"/>
        <v>1748467.0542740286</v>
      </c>
      <c r="AQ14" s="18">
        <f t="shared" si="16"/>
        <v>286155.11695459828</v>
      </c>
      <c r="AR14" s="105">
        <f t="shared" si="17"/>
        <v>286156.2418185983</v>
      </c>
      <c r="AS14" s="89"/>
      <c r="AT14" s="105"/>
      <c r="AV14" s="82"/>
      <c r="AW14" s="72">
        <f t="shared" si="18"/>
        <v>545224.31999999995</v>
      </c>
      <c r="AX14" s="106">
        <f t="shared" si="19"/>
        <v>545225.44486399996</v>
      </c>
      <c r="AY14" s="110">
        <f t="shared" si="20"/>
        <v>-1489397.8512286274</v>
      </c>
      <c r="BA14" s="93">
        <v>3</v>
      </c>
    </row>
    <row r="15" spans="1:53">
      <c r="A15" s="5">
        <v>1984</v>
      </c>
      <c r="B15" s="5">
        <v>4</v>
      </c>
      <c r="C15" s="1">
        <v>6.3</v>
      </c>
      <c r="D15" s="5">
        <v>170</v>
      </c>
      <c r="E15" s="5">
        <v>105</v>
      </c>
      <c r="F15" s="17">
        <v>105</v>
      </c>
      <c r="G15" s="18">
        <v>13.28</v>
      </c>
      <c r="H15" s="21">
        <v>7</v>
      </c>
      <c r="I15" s="18">
        <f t="shared" si="0"/>
        <v>39.269050747861385</v>
      </c>
      <c r="J15" s="18">
        <v>10.62</v>
      </c>
      <c r="K15" s="18">
        <f t="shared" si="1"/>
        <v>57.543258569614856</v>
      </c>
      <c r="L15" s="70">
        <v>408.75</v>
      </c>
      <c r="M15" s="18">
        <v>8</v>
      </c>
      <c r="N15" s="18">
        <f t="shared" si="2"/>
        <v>674.81393840508247</v>
      </c>
      <c r="O15" s="36">
        <v>327</v>
      </c>
      <c r="P15" s="18">
        <f t="shared" si="3"/>
        <v>542.62519610776599</v>
      </c>
      <c r="Q15" s="18">
        <v>44423.75</v>
      </c>
      <c r="R15" s="18">
        <v>0.3</v>
      </c>
      <c r="S15" s="18">
        <f t="shared" si="4"/>
        <v>54058.328660881743</v>
      </c>
      <c r="T15" s="18">
        <v>35539</v>
      </c>
      <c r="U15" s="18">
        <f t="shared" si="5"/>
        <v>43249.287001209414</v>
      </c>
      <c r="V15" s="18"/>
      <c r="W15" s="18">
        <v>545224.31999999995</v>
      </c>
      <c r="X15" s="18"/>
      <c r="Y15" s="18"/>
      <c r="Z15" s="18"/>
      <c r="AA15" s="18"/>
      <c r="AB15" s="93">
        <v>4</v>
      </c>
      <c r="AC15" s="18">
        <f t="shared" si="6"/>
        <v>2501405.450021158</v>
      </c>
      <c r="AD15" s="105">
        <f t="shared" si="7"/>
        <v>2501406.6198797179</v>
      </c>
      <c r="AE15" s="72">
        <f t="shared" si="8"/>
        <v>57.543258569614856</v>
      </c>
      <c r="AF15" s="106">
        <f t="shared" si="9"/>
        <v>2501406.6198797179</v>
      </c>
      <c r="AG15" s="18">
        <f t="shared" si="10"/>
        <v>224646.83118861512</v>
      </c>
      <c r="AH15" s="107">
        <f t="shared" si="11"/>
        <v>224648.00104717512</v>
      </c>
      <c r="AI15" s="72">
        <f t="shared" si="12"/>
        <v>224646.83118861512</v>
      </c>
      <c r="AJ15" s="106">
        <f t="shared" si="13"/>
        <v>224648.00104717512</v>
      </c>
      <c r="AK15" s="113"/>
      <c r="AL15" s="106"/>
      <c r="AN15" s="81"/>
      <c r="AO15" s="18">
        <f t="shared" si="14"/>
        <v>1707025.6360095344</v>
      </c>
      <c r="AP15" s="105">
        <f t="shared" si="15"/>
        <v>1707026.8058680943</v>
      </c>
      <c r="AQ15" s="18">
        <f t="shared" si="16"/>
        <v>279372.97049970413</v>
      </c>
      <c r="AR15" s="105">
        <f t="shared" si="17"/>
        <v>279374.14035826415</v>
      </c>
      <c r="AS15" s="89"/>
      <c r="AT15" s="105"/>
      <c r="AV15" s="82"/>
      <c r="AW15" s="72">
        <f t="shared" si="18"/>
        <v>545224.31999999995</v>
      </c>
      <c r="AX15" s="106">
        <f t="shared" si="19"/>
        <v>545225.48985855991</v>
      </c>
      <c r="AY15" s="110">
        <f t="shared" si="20"/>
        <v>-1441175.4563677991</v>
      </c>
      <c r="BA15" s="93">
        <v>4</v>
      </c>
    </row>
    <row r="16" spans="1:53">
      <c r="A16" s="5">
        <v>1985</v>
      </c>
      <c r="B16" s="5">
        <v>5</v>
      </c>
      <c r="C16" s="1">
        <v>4.7</v>
      </c>
      <c r="D16" s="5">
        <v>170</v>
      </c>
      <c r="E16" s="5">
        <v>105</v>
      </c>
      <c r="F16" s="17">
        <v>105</v>
      </c>
      <c r="G16" s="18">
        <v>13.28</v>
      </c>
      <c r="H16" s="21">
        <v>7</v>
      </c>
      <c r="I16" s="18">
        <f t="shared" si="0"/>
        <v>38.33833716792941</v>
      </c>
      <c r="J16" s="18">
        <v>10.62</v>
      </c>
      <c r="K16" s="18">
        <f t="shared" si="1"/>
        <v>56.179429010093507</v>
      </c>
      <c r="L16" s="70">
        <v>408.75</v>
      </c>
      <c r="M16" s="18">
        <v>8</v>
      </c>
      <c r="N16" s="18">
        <f>$K$3/((1+$I$2)^B16)</f>
        <v>658.82021091638853</v>
      </c>
      <c r="O16" s="36">
        <v>327</v>
      </c>
      <c r="P16" s="18">
        <f t="shared" si="3"/>
        <v>529.76446662200794</v>
      </c>
      <c r="Q16" s="18">
        <v>44423.75</v>
      </c>
      <c r="R16" s="18">
        <v>0.3</v>
      </c>
      <c r="S16" s="18">
        <f t="shared" si="4"/>
        <v>52777.095230612271</v>
      </c>
      <c r="T16" s="18">
        <v>35539</v>
      </c>
      <c r="U16" s="18">
        <f t="shared" si="5"/>
        <v>42224.238063997887</v>
      </c>
      <c r="V16" s="18"/>
      <c r="W16" s="18">
        <v>545224.31999999995</v>
      </c>
      <c r="X16" s="18"/>
      <c r="Y16" s="18"/>
      <c r="Z16" s="18"/>
      <c r="AA16" s="18"/>
      <c r="AB16" s="93">
        <v>5</v>
      </c>
      <c r="AC16" s="18">
        <f t="shared" si="6"/>
        <v>2442119.7790687648</v>
      </c>
      <c r="AD16" s="105">
        <f t="shared" si="7"/>
        <v>2442120.9957216671</v>
      </c>
      <c r="AE16" s="72">
        <f t="shared" si="8"/>
        <v>56.179429010093507</v>
      </c>
      <c r="AF16" s="106">
        <f t="shared" si="9"/>
        <v>2442120.9957216671</v>
      </c>
      <c r="AG16" s="18">
        <f t="shared" si="10"/>
        <v>219322.48918151128</v>
      </c>
      <c r="AH16" s="107">
        <f t="shared" si="11"/>
        <v>219323.70583441367</v>
      </c>
      <c r="AI16" s="72">
        <f t="shared" si="12"/>
        <v>219322.48918151128</v>
      </c>
      <c r="AJ16" s="106">
        <f t="shared" si="13"/>
        <v>219323.70583441367</v>
      </c>
      <c r="AK16" s="113"/>
      <c r="AL16" s="106"/>
      <c r="AN16" s="81"/>
      <c r="AO16" s="18">
        <f t="shared" si="14"/>
        <v>1666567.5166898915</v>
      </c>
      <c r="AP16" s="105">
        <f t="shared" si="15"/>
        <v>1666568.7333427938</v>
      </c>
      <c r="AQ16" s="18">
        <f t="shared" si="16"/>
        <v>272751.56731938483</v>
      </c>
      <c r="AR16" s="105">
        <f t="shared" si="17"/>
        <v>272752.78397228726</v>
      </c>
      <c r="AS16" s="89"/>
      <c r="AT16" s="105"/>
      <c r="AV16" s="82"/>
      <c r="AW16" s="72">
        <f t="shared" si="18"/>
        <v>545224.31999999995</v>
      </c>
      <c r="AX16" s="106">
        <f t="shared" si="19"/>
        <v>545225.53665290237</v>
      </c>
      <c r="AY16" s="110">
        <f t="shared" si="20"/>
        <v>-1394095.9806621792</v>
      </c>
      <c r="BA16" s="93">
        <v>5</v>
      </c>
    </row>
    <row r="17" spans="1:53">
      <c r="A17" s="5">
        <v>1986</v>
      </c>
      <c r="B17" s="5">
        <v>6</v>
      </c>
      <c r="C17" s="1">
        <v>3.7</v>
      </c>
      <c r="D17" s="5">
        <v>170</v>
      </c>
      <c r="E17" s="5">
        <v>105</v>
      </c>
      <c r="F17" s="17">
        <v>105</v>
      </c>
      <c r="G17" s="18">
        <v>13.28</v>
      </c>
      <c r="H17" s="21">
        <v>7</v>
      </c>
      <c r="I17" s="18">
        <f t="shared" si="0"/>
        <v>37.429682378606664</v>
      </c>
      <c r="J17" s="18">
        <v>10.62</v>
      </c>
      <c r="K17" s="18">
        <f t="shared" si="1"/>
        <v>54.84792349883881</v>
      </c>
      <c r="L17" s="70">
        <v>408.75</v>
      </c>
      <c r="M17" s="18">
        <v>8</v>
      </c>
      <c r="N17" s="18">
        <f t="shared" si="2"/>
        <v>643.20554987019761</v>
      </c>
      <c r="O17" s="36">
        <v>327</v>
      </c>
      <c r="P17" s="18">
        <f t="shared" si="3"/>
        <v>517.208548567957</v>
      </c>
      <c r="Q17" s="18">
        <v>44423.75</v>
      </c>
      <c r="R17" s="18">
        <v>0.3</v>
      </c>
      <c r="S17" s="18">
        <f t="shared" si="4"/>
        <v>51526.228242360245</v>
      </c>
      <c r="T17" s="18">
        <v>35539</v>
      </c>
      <c r="U17" s="18">
        <f t="shared" si="5"/>
        <v>41223.483754433037</v>
      </c>
      <c r="V17" s="18"/>
      <c r="W17" s="18">
        <v>545224.31999999995</v>
      </c>
      <c r="X17" s="18"/>
      <c r="Y17" s="18"/>
      <c r="Z17" s="18"/>
      <c r="AA17" s="18"/>
      <c r="AB17" s="93">
        <v>6</v>
      </c>
      <c r="AC17" s="18">
        <f t="shared" si="6"/>
        <v>2384239.2344945231</v>
      </c>
      <c r="AD17" s="105">
        <f t="shared" si="7"/>
        <v>2384240.4998135418</v>
      </c>
      <c r="AE17" s="72">
        <f t="shared" si="8"/>
        <v>54.84792349883881</v>
      </c>
      <c r="AF17" s="106">
        <f t="shared" si="9"/>
        <v>2384240.4998135418</v>
      </c>
      <c r="AG17" s="18">
        <f t="shared" si="10"/>
        <v>214124.3391071342</v>
      </c>
      <c r="AH17" s="107">
        <f t="shared" si="11"/>
        <v>214125.60442615271</v>
      </c>
      <c r="AI17" s="72">
        <f t="shared" si="12"/>
        <v>214124.3391071342</v>
      </c>
      <c r="AJ17" s="106">
        <f t="shared" si="13"/>
        <v>214125.60442615271</v>
      </c>
      <c r="AK17" s="113"/>
      <c r="AL17" s="106"/>
      <c r="AN17" s="81"/>
      <c r="AO17" s="18">
        <f t="shared" si="14"/>
        <v>1627068.2929980317</v>
      </c>
      <c r="AP17" s="105">
        <f t="shared" si="15"/>
        <v>1627069.5583170501</v>
      </c>
      <c r="AQ17" s="18">
        <f t="shared" si="16"/>
        <v>266287.0976462618</v>
      </c>
      <c r="AR17" s="105">
        <f t="shared" si="17"/>
        <v>266288.36296528031</v>
      </c>
      <c r="AS17" s="89"/>
      <c r="AT17" s="105"/>
      <c r="AV17" s="82"/>
      <c r="AW17" s="72">
        <f t="shared" si="18"/>
        <v>545224.31999999995</v>
      </c>
      <c r="AX17" s="106">
        <f t="shared" si="19"/>
        <v>545225.58531901846</v>
      </c>
      <c r="AY17" s="110">
        <f t="shared" si="20"/>
        <v>-1348132.3359633116</v>
      </c>
      <c r="BA17" s="93">
        <v>6</v>
      </c>
    </row>
    <row r="18" spans="1:53">
      <c r="A18" s="5">
        <v>1987</v>
      </c>
      <c r="B18" s="5">
        <v>7</v>
      </c>
      <c r="C18" s="1">
        <v>4</v>
      </c>
      <c r="D18" s="5">
        <v>170</v>
      </c>
      <c r="E18" s="5">
        <v>105</v>
      </c>
      <c r="F18" s="17">
        <v>105</v>
      </c>
      <c r="G18" s="18">
        <v>13.28</v>
      </c>
      <c r="H18" s="21">
        <v>7</v>
      </c>
      <c r="I18" s="18">
        <f t="shared" si="0"/>
        <v>36.542563565728123</v>
      </c>
      <c r="J18" s="18">
        <v>10.62</v>
      </c>
      <c r="K18" s="18">
        <f t="shared" si="1"/>
        <v>53.547975925386972</v>
      </c>
      <c r="L18" s="70">
        <v>408.75</v>
      </c>
      <c r="M18" s="18">
        <v>8</v>
      </c>
      <c r="N18" s="18">
        <f t="shared" si="2"/>
        <v>627.96097103391378</v>
      </c>
      <c r="O18" s="36">
        <v>327</v>
      </c>
      <c r="P18" s="18">
        <f t="shared" si="3"/>
        <v>504.95021762688322</v>
      </c>
      <c r="Q18" s="18">
        <v>44423.75</v>
      </c>
      <c r="R18" s="18">
        <v>0.3</v>
      </c>
      <c r="S18" s="18">
        <f t="shared" si="4"/>
        <v>50305.007982778312</v>
      </c>
      <c r="T18" s="18">
        <v>35539</v>
      </c>
      <c r="U18" s="18">
        <f t="shared" si="5"/>
        <v>40246.448266901025</v>
      </c>
      <c r="V18" s="18"/>
      <c r="W18" s="18">
        <v>545224.31999999995</v>
      </c>
      <c r="X18" s="18"/>
      <c r="Y18" s="18"/>
      <c r="Z18" s="18"/>
      <c r="AA18" s="18"/>
      <c r="AB18" s="93">
        <v>7</v>
      </c>
      <c r="AC18" s="18">
        <f t="shared" si="6"/>
        <v>2327730.5134765715</v>
      </c>
      <c r="AD18" s="105">
        <f t="shared" si="7"/>
        <v>2327731.8294083509</v>
      </c>
      <c r="AE18" s="72">
        <f t="shared" si="8"/>
        <v>53.547975925386972</v>
      </c>
      <c r="AF18" s="106">
        <f t="shared" si="9"/>
        <v>2327731.8294083509</v>
      </c>
      <c r="AG18" s="18">
        <f t="shared" si="10"/>
        <v>209049.39009752966</v>
      </c>
      <c r="AH18" s="107">
        <f t="shared" si="11"/>
        <v>209050.7060293089</v>
      </c>
      <c r="AI18" s="72">
        <f t="shared" si="12"/>
        <v>209049.39009752966</v>
      </c>
      <c r="AJ18" s="106">
        <f t="shared" si="13"/>
        <v>209050.7060293089</v>
      </c>
      <c r="AK18" s="113"/>
      <c r="AL18" s="106"/>
      <c r="AN18" s="81"/>
      <c r="AO18" s="18">
        <f t="shared" si="14"/>
        <v>1588505.2382022017</v>
      </c>
      <c r="AP18" s="105">
        <f t="shared" si="15"/>
        <v>1588506.554133981</v>
      </c>
      <c r="AQ18" s="18">
        <f t="shared" si="16"/>
        <v>259975.84200804032</v>
      </c>
      <c r="AR18" s="105">
        <f t="shared" si="17"/>
        <v>259977.15793981956</v>
      </c>
      <c r="AS18" s="89"/>
      <c r="AT18" s="105"/>
      <c r="AV18" s="82"/>
      <c r="AW18" s="72">
        <f t="shared" si="18"/>
        <v>545224.31999999995</v>
      </c>
      <c r="AX18" s="106">
        <f t="shared" si="19"/>
        <v>545225.63593177916</v>
      </c>
      <c r="AY18" s="110">
        <f t="shared" si="20"/>
        <v>-1303258.0761420215</v>
      </c>
      <c r="BA18" s="93">
        <v>7</v>
      </c>
    </row>
    <row r="19" spans="1:53">
      <c r="A19" s="5">
        <v>1988</v>
      </c>
      <c r="B19" s="5">
        <v>8</v>
      </c>
      <c r="C19" s="1">
        <v>4.5</v>
      </c>
      <c r="D19" s="5">
        <v>170</v>
      </c>
      <c r="E19" s="5">
        <v>105</v>
      </c>
      <c r="F19" s="17">
        <v>105</v>
      </c>
      <c r="G19" s="18">
        <v>13.28</v>
      </c>
      <c r="H19" s="21">
        <v>7</v>
      </c>
      <c r="I19" s="18">
        <f t="shared" si="0"/>
        <v>35.676470306318166</v>
      </c>
      <c r="J19" s="18">
        <v>10.62</v>
      </c>
      <c r="K19" s="18">
        <f t="shared" si="1"/>
        <v>52.278838336815603</v>
      </c>
      <c r="L19" s="70">
        <v>408.75</v>
      </c>
      <c r="M19" s="18">
        <v>8</v>
      </c>
      <c r="N19" s="18">
        <f t="shared" si="2"/>
        <v>613.0777031097366</v>
      </c>
      <c r="O19" s="36">
        <v>327</v>
      </c>
      <c r="P19" s="18">
        <f t="shared" si="3"/>
        <v>492.98242070323244</v>
      </c>
      <c r="Q19" s="18">
        <v>44423.75</v>
      </c>
      <c r="R19" s="18">
        <v>0.3</v>
      </c>
      <c r="S19" s="18">
        <f t="shared" si="4"/>
        <v>49112.731796405067</v>
      </c>
      <c r="T19" s="18">
        <v>35539</v>
      </c>
      <c r="U19" s="18">
        <f t="shared" si="5"/>
        <v>39292.569442924767</v>
      </c>
      <c r="V19" s="18"/>
      <c r="W19" s="18">
        <v>545224.31999999995</v>
      </c>
      <c r="X19" s="18"/>
      <c r="Y19" s="18"/>
      <c r="Z19" s="18"/>
      <c r="AA19" s="18"/>
      <c r="AB19" s="93">
        <v>8</v>
      </c>
      <c r="AC19" s="18">
        <f t="shared" si="6"/>
        <v>2272561.1025013742</v>
      </c>
      <c r="AD19" s="105">
        <f t="shared" si="7"/>
        <v>2272562.4710704247</v>
      </c>
      <c r="AE19" s="72">
        <f t="shared" si="8"/>
        <v>52.278838336815603</v>
      </c>
      <c r="AF19" s="106">
        <f t="shared" si="9"/>
        <v>2272562.4710704247</v>
      </c>
      <c r="AG19" s="18">
        <f t="shared" si="10"/>
        <v>204094.72217113822</v>
      </c>
      <c r="AH19" s="107">
        <f t="shared" si="11"/>
        <v>204096.09074018861</v>
      </c>
      <c r="AI19" s="72">
        <f t="shared" si="12"/>
        <v>204094.72217113822</v>
      </c>
      <c r="AJ19" s="106">
        <f t="shared" si="13"/>
        <v>204096.09074018861</v>
      </c>
      <c r="AK19" s="113"/>
      <c r="AL19" s="106"/>
      <c r="AN19" s="81"/>
      <c r="AO19" s="18">
        <f t="shared" si="14"/>
        <v>1550856.1642156506</v>
      </c>
      <c r="AP19" s="105">
        <f t="shared" si="15"/>
        <v>1550857.5327847011</v>
      </c>
      <c r="AQ19" s="18">
        <f t="shared" si="16"/>
        <v>253814.16908743096</v>
      </c>
      <c r="AR19" s="105">
        <f t="shared" si="17"/>
        <v>253815.53765648135</v>
      </c>
      <c r="AS19" s="89"/>
      <c r="AT19" s="105"/>
      <c r="AV19" s="82"/>
      <c r="AW19" s="72">
        <f t="shared" si="18"/>
        <v>545224.31999999995</v>
      </c>
      <c r="AX19" s="106">
        <f t="shared" si="19"/>
        <v>545225.6885690504</v>
      </c>
      <c r="AY19" s="110">
        <f t="shared" si="20"/>
        <v>-1259447.381872132</v>
      </c>
      <c r="BA19" s="93">
        <v>8</v>
      </c>
    </row>
    <row r="20" spans="1:53">
      <c r="A20" s="5">
        <v>1989</v>
      </c>
      <c r="B20" s="5">
        <v>9</v>
      </c>
      <c r="C20" s="1">
        <v>4.8</v>
      </c>
      <c r="D20" s="5">
        <v>170</v>
      </c>
      <c r="E20" s="5">
        <v>105</v>
      </c>
      <c r="F20" s="17">
        <v>105</v>
      </c>
      <c r="G20" s="18">
        <v>13.28</v>
      </c>
      <c r="H20" s="21">
        <v>7</v>
      </c>
      <c r="I20" s="18">
        <f t="shared" si="0"/>
        <v>34.830904274907581</v>
      </c>
      <c r="J20" s="18">
        <v>10.62</v>
      </c>
      <c r="K20" s="18">
        <f t="shared" si="1"/>
        <v>51.039780507392713</v>
      </c>
      <c r="L20" s="70">
        <v>408.75</v>
      </c>
      <c r="M20" s="18">
        <v>8</v>
      </c>
      <c r="N20" s="18">
        <f t="shared" si="2"/>
        <v>598.54718268790532</v>
      </c>
      <c r="O20" s="36">
        <v>327</v>
      </c>
      <c r="P20" s="18">
        <f t="shared" si="3"/>
        <v>481.29827186647395</v>
      </c>
      <c r="Q20" s="18">
        <v>44423.75</v>
      </c>
      <c r="R20" s="18">
        <v>0.3</v>
      </c>
      <c r="S20" s="18">
        <f t="shared" si="4"/>
        <v>47948.713681376903</v>
      </c>
      <c r="T20" s="18">
        <v>35539</v>
      </c>
      <c r="U20" s="18">
        <f t="shared" si="5"/>
        <v>38361.298447713816</v>
      </c>
      <c r="V20" s="18"/>
      <c r="W20" s="18">
        <v>545224.31999999995</v>
      </c>
      <c r="X20" s="18"/>
      <c r="Y20" s="18"/>
      <c r="Z20" s="18"/>
      <c r="AA20" s="18"/>
      <c r="AB20" s="93">
        <v>9</v>
      </c>
      <c r="AC20" s="18">
        <f t="shared" si="6"/>
        <v>2218699.2586563611</v>
      </c>
      <c r="AD20" s="105">
        <f t="shared" si="7"/>
        <v>2218700.6819681735</v>
      </c>
      <c r="AE20" s="72">
        <f t="shared" si="8"/>
        <v>51.039780507392713</v>
      </c>
      <c r="AF20" s="106">
        <f t="shared" si="9"/>
        <v>2218700.6819681735</v>
      </c>
      <c r="AG20" s="18">
        <f t="shared" si="10"/>
        <v>199257.48455272021</v>
      </c>
      <c r="AH20" s="107">
        <f t="shared" si="11"/>
        <v>199258.90786453264</v>
      </c>
      <c r="AI20" s="72">
        <f t="shared" si="12"/>
        <v>199257.48455272021</v>
      </c>
      <c r="AJ20" s="106">
        <f t="shared" si="13"/>
        <v>199258.90786453264</v>
      </c>
      <c r="AK20" s="113"/>
      <c r="AL20" s="106"/>
      <c r="AN20" s="81"/>
      <c r="AO20" s="18">
        <f t="shared" si="14"/>
        <v>1514099.4088302325</v>
      </c>
      <c r="AP20" s="105">
        <f t="shared" si="15"/>
        <v>1514100.8321420448</v>
      </c>
      <c r="AQ20" s="18">
        <f t="shared" si="16"/>
        <v>247798.53363279279</v>
      </c>
      <c r="AR20" s="105">
        <f t="shared" si="17"/>
        <v>247799.95694460522</v>
      </c>
      <c r="AS20" s="89"/>
      <c r="AT20" s="105"/>
      <c r="AV20" s="82"/>
      <c r="AW20" s="72">
        <f t="shared" si="18"/>
        <v>545224.31999999995</v>
      </c>
      <c r="AX20" s="106">
        <f t="shared" si="19"/>
        <v>545225.7433118124</v>
      </c>
      <c r="AY20" s="110">
        <f t="shared" si="20"/>
        <v>-1216675.0457748375</v>
      </c>
      <c r="BA20" s="93">
        <v>9</v>
      </c>
    </row>
    <row r="21" spans="1:53">
      <c r="A21" s="5">
        <v>1990</v>
      </c>
      <c r="B21" s="5">
        <v>10</v>
      </c>
      <c r="C21" s="1">
        <v>2.6</v>
      </c>
      <c r="D21" s="5">
        <v>170</v>
      </c>
      <c r="E21" s="5">
        <v>105</v>
      </c>
      <c r="F21" s="17">
        <v>105</v>
      </c>
      <c r="G21" s="18">
        <v>13.28</v>
      </c>
      <c r="H21" s="21">
        <v>7</v>
      </c>
      <c r="I21" s="18">
        <f t="shared" si="0"/>
        <v>34.005378956811306</v>
      </c>
      <c r="J21" s="18">
        <v>10.62</v>
      </c>
      <c r="K21" s="18">
        <f t="shared" si="1"/>
        <v>49.830089518425666</v>
      </c>
      <c r="L21" s="70">
        <v>408.75</v>
      </c>
      <c r="M21" s="18">
        <v>8</v>
      </c>
      <c r="N21" s="18">
        <f t="shared" si="2"/>
        <v>584.36104931955549</v>
      </c>
      <c r="O21" s="36">
        <v>327</v>
      </c>
      <c r="P21" s="18">
        <f t="shared" si="3"/>
        <v>469.89104838913249</v>
      </c>
      <c r="Q21" s="18">
        <v>44423.75</v>
      </c>
      <c r="R21" s="18">
        <v>0.3</v>
      </c>
      <c r="S21" s="18">
        <f t="shared" si="4"/>
        <v>46812.283894722132</v>
      </c>
      <c r="T21" s="18">
        <v>35539</v>
      </c>
      <c r="U21" s="18">
        <f t="shared" si="5"/>
        <v>37452.099454380499</v>
      </c>
      <c r="V21" s="18"/>
      <c r="W21" s="18">
        <v>545224.31999999995</v>
      </c>
      <c r="X21" s="18"/>
      <c r="Y21" s="18"/>
      <c r="Z21" s="18"/>
      <c r="AA21" s="18"/>
      <c r="AB21" s="93">
        <v>10</v>
      </c>
      <c r="AC21" s="18">
        <f t="shared" si="6"/>
        <v>2166113.9913659636</v>
      </c>
      <c r="AD21" s="105">
        <f t="shared" si="7"/>
        <v>2166115.4716102486</v>
      </c>
      <c r="AE21" s="72">
        <f t="shared" si="8"/>
        <v>49.830089518425666</v>
      </c>
      <c r="AF21" s="106">
        <f t="shared" si="9"/>
        <v>2166115.4716102486</v>
      </c>
      <c r="AG21" s="18">
        <f t="shared" si="10"/>
        <v>194534.89403310086</v>
      </c>
      <c r="AH21" s="107">
        <f t="shared" si="11"/>
        <v>194536.3742773858</v>
      </c>
      <c r="AI21" s="72">
        <f t="shared" si="12"/>
        <v>194534.89403310086</v>
      </c>
      <c r="AJ21" s="106">
        <f t="shared" si="13"/>
        <v>194536.3742773858</v>
      </c>
      <c r="AK21" s="113"/>
      <c r="AL21" s="106"/>
      <c r="AN21" s="81"/>
      <c r="AO21" s="18">
        <f t="shared" si="14"/>
        <v>1478213.8232525876</v>
      </c>
      <c r="AP21" s="105">
        <f t="shared" si="15"/>
        <v>1478215.3034968725</v>
      </c>
      <c r="AQ21" s="18">
        <f t="shared" si="16"/>
        <v>241925.47441829598</v>
      </c>
      <c r="AR21" s="105">
        <f t="shared" si="17"/>
        <v>241926.95466258092</v>
      </c>
      <c r="AS21" s="89"/>
      <c r="AT21" s="105"/>
      <c r="AV21" s="82"/>
      <c r="AW21" s="72">
        <f t="shared" si="18"/>
        <v>545224.31999999995</v>
      </c>
      <c r="AX21" s="106">
        <f t="shared" si="19"/>
        <v>545225.80024428491</v>
      </c>
      <c r="AY21" s="110">
        <f t="shared" si="20"/>
        <v>-1174916.4579151687</v>
      </c>
      <c r="BA21" s="93">
        <v>10</v>
      </c>
    </row>
    <row r="22" spans="1:53">
      <c r="A22" s="5">
        <v>1991</v>
      </c>
      <c r="B22" s="5">
        <v>11</v>
      </c>
      <c r="C22" s="1">
        <v>2.4</v>
      </c>
      <c r="D22" s="5">
        <v>170</v>
      </c>
      <c r="E22" s="5">
        <v>105</v>
      </c>
      <c r="F22" s="17">
        <v>105</v>
      </c>
      <c r="G22" s="18">
        <v>13.28</v>
      </c>
      <c r="H22" s="21">
        <v>7</v>
      </c>
      <c r="I22" s="18">
        <f t="shared" si="0"/>
        <v>33.199419368201681</v>
      </c>
      <c r="J22" s="18">
        <v>10.62</v>
      </c>
      <c r="K22" s="18">
        <f t="shared" si="1"/>
        <v>48.649069348067968</v>
      </c>
      <c r="L22" s="70">
        <v>408.75</v>
      </c>
      <c r="M22" s="18">
        <v>8</v>
      </c>
      <c r="N22" s="18">
        <f t="shared" si="2"/>
        <v>570.51114070635526</v>
      </c>
      <c r="O22" s="36">
        <v>327</v>
      </c>
      <c r="P22" s="18">
        <f t="shared" si="3"/>
        <v>458.7541868787215</v>
      </c>
      <c r="Q22" s="18">
        <v>44423.75</v>
      </c>
      <c r="R22" s="18">
        <v>0.3</v>
      </c>
      <c r="S22" s="18">
        <f t="shared" si="4"/>
        <v>45702.788567009862</v>
      </c>
      <c r="T22" s="18">
        <v>35539</v>
      </c>
      <c r="U22" s="18">
        <f t="shared" si="5"/>
        <v>36564.449335640289</v>
      </c>
      <c r="V22" s="18"/>
      <c r="W22" s="18">
        <v>545224.31999999995</v>
      </c>
      <c r="X22" s="18"/>
      <c r="Y22" s="18"/>
      <c r="Z22" s="18"/>
      <c r="AA22" s="18"/>
      <c r="AB22" s="93">
        <v>11</v>
      </c>
      <c r="AC22" s="18">
        <f t="shared" si="6"/>
        <v>2114775.0445605144</v>
      </c>
      <c r="AD22" s="105">
        <f t="shared" si="7"/>
        <v>2114776.5840145708</v>
      </c>
      <c r="AE22" s="72">
        <f t="shared" si="8"/>
        <v>48.649069348067968</v>
      </c>
      <c r="AF22" s="106">
        <f t="shared" si="9"/>
        <v>2114776.5840145708</v>
      </c>
      <c r="AG22" s="18">
        <f t="shared" si="10"/>
        <v>189924.2333677907</v>
      </c>
      <c r="AH22" s="107">
        <f t="shared" si="11"/>
        <v>189925.77282184703</v>
      </c>
      <c r="AI22" s="72">
        <f t="shared" si="12"/>
        <v>189924.2333677907</v>
      </c>
      <c r="AJ22" s="106">
        <f t="shared" si="13"/>
        <v>189925.77282184703</v>
      </c>
      <c r="AK22" s="113"/>
      <c r="AL22" s="106"/>
      <c r="AN22" s="81"/>
      <c r="AO22" s="18">
        <f t="shared" si="14"/>
        <v>1443178.7599357271</v>
      </c>
      <c r="AP22" s="105">
        <f t="shared" si="15"/>
        <v>1443180.2993897835</v>
      </c>
      <c r="AQ22" s="18">
        <f t="shared" si="16"/>
        <v>236191.61225243108</v>
      </c>
      <c r="AR22" s="105">
        <f t="shared" si="17"/>
        <v>236193.15170648741</v>
      </c>
      <c r="AS22" s="89"/>
      <c r="AT22" s="105"/>
      <c r="AV22" s="82"/>
      <c r="AW22" s="72">
        <f t="shared" si="18"/>
        <v>545224.31999999995</v>
      </c>
      <c r="AX22" s="106">
        <f t="shared" si="19"/>
        <v>545225.85945405625</v>
      </c>
      <c r="AY22" s="110">
        <f t="shared" si="20"/>
        <v>-1134147.5916422145</v>
      </c>
      <c r="BA22" s="93">
        <v>11</v>
      </c>
    </row>
    <row r="23" spans="1:53">
      <c r="A23" s="5">
        <v>1992</v>
      </c>
      <c r="B23" s="5">
        <v>12</v>
      </c>
      <c r="C23" s="1">
        <v>2.1</v>
      </c>
      <c r="D23" s="5">
        <v>170</v>
      </c>
      <c r="E23" s="5">
        <v>105</v>
      </c>
      <c r="F23" s="17">
        <v>105</v>
      </c>
      <c r="G23" s="18">
        <v>13.28</v>
      </c>
      <c r="H23" s="21">
        <v>7</v>
      </c>
      <c r="I23" s="18">
        <f t="shared" si="0"/>
        <v>32.412561782816205</v>
      </c>
      <c r="J23" s="18">
        <v>10.62</v>
      </c>
      <c r="K23" s="18">
        <f t="shared" si="1"/>
        <v>47.496040470848037</v>
      </c>
      <c r="L23" s="70">
        <v>408.75</v>
      </c>
      <c r="M23" s="18">
        <v>8</v>
      </c>
      <c r="N23" s="18">
        <f t="shared" si="2"/>
        <v>556.98948800414917</v>
      </c>
      <c r="O23" s="36">
        <v>327</v>
      </c>
      <c r="P23" s="18">
        <f t="shared" si="3"/>
        <v>447.88127950135305</v>
      </c>
      <c r="Q23" s="18">
        <v>44423.75</v>
      </c>
      <c r="R23" s="18">
        <v>0.3</v>
      </c>
      <c r="S23" s="18">
        <f t="shared" si="4"/>
        <v>44619.589326132045</v>
      </c>
      <c r="T23" s="18">
        <v>35539</v>
      </c>
      <c r="U23" s="18">
        <f t="shared" si="5"/>
        <v>35697.837362819213</v>
      </c>
      <c r="V23" s="18"/>
      <c r="W23" s="18">
        <v>545224.31999999995</v>
      </c>
      <c r="X23" s="18"/>
      <c r="Y23" s="18"/>
      <c r="Z23" s="18"/>
      <c r="AA23" s="18"/>
      <c r="AB23" s="93">
        <v>12</v>
      </c>
      <c r="AC23" s="18">
        <f t="shared" si="6"/>
        <v>2064652.879267764</v>
      </c>
      <c r="AD23" s="105">
        <f t="shared" si="7"/>
        <v>2064654.4802999827</v>
      </c>
      <c r="AE23" s="72">
        <f t="shared" si="8"/>
        <v>47.496040470848037</v>
      </c>
      <c r="AF23" s="106">
        <f t="shared" si="9"/>
        <v>2064654.4802999827</v>
      </c>
      <c r="AG23" s="18">
        <f t="shared" si="10"/>
        <v>185422.84971356016</v>
      </c>
      <c r="AH23" s="107">
        <f t="shared" si="11"/>
        <v>185424.45074577874</v>
      </c>
      <c r="AI23" s="72">
        <f t="shared" si="12"/>
        <v>185422.84971356016</v>
      </c>
      <c r="AJ23" s="106">
        <f t="shared" si="13"/>
        <v>185424.45074577874</v>
      </c>
      <c r="AK23" s="113"/>
      <c r="AL23" s="106"/>
      <c r="AN23" s="81"/>
      <c r="AO23" s="18">
        <f t="shared" si="14"/>
        <v>1408974.0606990205</v>
      </c>
      <c r="AP23" s="105">
        <f t="shared" si="15"/>
        <v>1408975.6617312392</v>
      </c>
      <c r="AQ23" s="18">
        <f t="shared" si="16"/>
        <v>230593.64803371776</v>
      </c>
      <c r="AR23" s="105">
        <f t="shared" si="17"/>
        <v>230595.24906593634</v>
      </c>
      <c r="AS23" s="89"/>
      <c r="AT23" s="105"/>
      <c r="AV23" s="82"/>
      <c r="AW23" s="72">
        <f t="shared" si="18"/>
        <v>545224.31999999995</v>
      </c>
      <c r="AX23" s="106">
        <f t="shared" si="19"/>
        <v>545225.9210322185</v>
      </c>
      <c r="AY23" s="110">
        <f t="shared" si="20"/>
        <v>-1094344.9897649577</v>
      </c>
      <c r="BA23" s="93">
        <v>12</v>
      </c>
    </row>
    <row r="24" spans="1:53">
      <c r="A24" s="5">
        <v>1993</v>
      </c>
      <c r="B24" s="5">
        <v>13</v>
      </c>
      <c r="C24" s="1">
        <v>1.3</v>
      </c>
      <c r="D24" s="5">
        <v>170</v>
      </c>
      <c r="E24" s="5">
        <v>105</v>
      </c>
      <c r="F24" s="17">
        <v>105</v>
      </c>
      <c r="G24" s="18">
        <v>13.28</v>
      </c>
      <c r="H24" s="21">
        <v>7</v>
      </c>
      <c r="I24" s="18">
        <f t="shared" si="0"/>
        <v>31.644353465142675</v>
      </c>
      <c r="J24" s="18">
        <v>10.62</v>
      </c>
      <c r="K24" s="18">
        <f t="shared" si="1"/>
        <v>46.370339466689586</v>
      </c>
      <c r="L24" s="70">
        <v>408.75</v>
      </c>
      <c r="M24" s="18">
        <v>8</v>
      </c>
      <c r="N24" s="18">
        <f t="shared" si="2"/>
        <v>543.78831123791304</v>
      </c>
      <c r="O24" s="36">
        <v>327</v>
      </c>
      <c r="P24" s="18">
        <f t="shared" si="3"/>
        <v>437.26607029485308</v>
      </c>
      <c r="Q24" s="18">
        <v>44423.75</v>
      </c>
      <c r="R24" s="18">
        <v>0.3</v>
      </c>
      <c r="S24" s="18">
        <f t="shared" si="4"/>
        <v>43562.062930002387</v>
      </c>
      <c r="T24" s="18">
        <v>35539</v>
      </c>
      <c r="U24" s="18">
        <f t="shared" si="5"/>
        <v>34851.764911995124</v>
      </c>
      <c r="V24" s="18"/>
      <c r="W24" s="18">
        <v>545224.31999999995</v>
      </c>
      <c r="X24" s="18"/>
      <c r="Y24" s="18"/>
      <c r="Z24" s="18"/>
      <c r="AA24" s="18"/>
      <c r="AB24" s="93">
        <v>13</v>
      </c>
      <c r="AC24" s="18">
        <f t="shared" si="6"/>
        <v>2015718.6566169963</v>
      </c>
      <c r="AD24" s="105">
        <f t="shared" si="7"/>
        <v>2015720.3216905035</v>
      </c>
      <c r="AE24" s="72">
        <f t="shared" si="8"/>
        <v>46.370339466689586</v>
      </c>
      <c r="AF24" s="106">
        <f t="shared" si="9"/>
        <v>2015720.3216905035</v>
      </c>
      <c r="AG24" s="18">
        <f t="shared" si="10"/>
        <v>181028.15310206916</v>
      </c>
      <c r="AH24" s="107">
        <f t="shared" si="11"/>
        <v>181029.81817557648</v>
      </c>
      <c r="AI24" s="72">
        <f t="shared" si="12"/>
        <v>181028.15310206916</v>
      </c>
      <c r="AJ24" s="106">
        <f t="shared" si="13"/>
        <v>181029.81817557648</v>
      </c>
      <c r="AK24" s="113"/>
      <c r="AL24" s="106"/>
      <c r="AN24" s="81"/>
      <c r="AO24" s="18">
        <f t="shared" si="14"/>
        <v>1375580.045129752</v>
      </c>
      <c r="AP24" s="105">
        <f t="shared" si="15"/>
        <v>1375581.7102032593</v>
      </c>
      <c r="AQ24" s="18">
        <f t="shared" si="16"/>
        <v>225128.360852496</v>
      </c>
      <c r="AR24" s="105">
        <f t="shared" si="17"/>
        <v>225130.02592600332</v>
      </c>
      <c r="AS24" s="89"/>
      <c r="AT24" s="105"/>
      <c r="AV24" s="82"/>
      <c r="AW24" s="72">
        <f t="shared" si="18"/>
        <v>545224.31999999995</v>
      </c>
      <c r="AX24" s="106">
        <f t="shared" si="19"/>
        <v>545225.9850735073</v>
      </c>
      <c r="AY24" s="110">
        <f t="shared" si="20"/>
        <v>-1055485.7510557552</v>
      </c>
      <c r="BA24" s="93">
        <v>13</v>
      </c>
    </row>
    <row r="25" spans="1:53">
      <c r="A25" s="5">
        <v>1994</v>
      </c>
      <c r="B25" s="5">
        <v>14</v>
      </c>
      <c r="C25" s="1">
        <v>2</v>
      </c>
      <c r="D25" s="5">
        <v>170</v>
      </c>
      <c r="E25" s="5">
        <v>105</v>
      </c>
      <c r="F25" s="17">
        <v>105</v>
      </c>
      <c r="G25" s="18">
        <v>13.28</v>
      </c>
      <c r="H25" s="21">
        <v>7</v>
      </c>
      <c r="I25" s="18">
        <f t="shared" si="0"/>
        <v>30.894352409927976</v>
      </c>
      <c r="J25" s="18">
        <v>10.62</v>
      </c>
      <c r="K25" s="18">
        <f t="shared" si="1"/>
        <v>45.271318639198519</v>
      </c>
      <c r="L25" s="70">
        <v>408.75</v>
      </c>
      <c r="M25" s="18">
        <v>8</v>
      </c>
      <c r="N25" s="18">
        <f t="shared" si="2"/>
        <v>530.90001482537593</v>
      </c>
      <c r="O25" s="36">
        <v>327</v>
      </c>
      <c r="P25" s="18">
        <f t="shared" si="3"/>
        <v>426.90245156925727</v>
      </c>
      <c r="Q25" s="18">
        <v>44423.75</v>
      </c>
      <c r="R25" s="18">
        <v>0.3</v>
      </c>
      <c r="S25" s="18">
        <f t="shared" si="4"/>
        <v>42529.600907960448</v>
      </c>
      <c r="T25" s="18">
        <v>35539</v>
      </c>
      <c r="U25" s="18">
        <f t="shared" si="5"/>
        <v>34025.745177103599</v>
      </c>
      <c r="V25" s="18"/>
      <c r="W25" s="18">
        <v>545224.31999999995</v>
      </c>
      <c r="X25" s="18"/>
      <c r="Y25" s="18"/>
      <c r="Z25" s="18"/>
      <c r="AA25" s="18"/>
      <c r="AB25" s="93">
        <v>14</v>
      </c>
      <c r="AC25" s="18">
        <f t="shared" si="6"/>
        <v>1967944.2212459596</v>
      </c>
      <c r="AD25" s="105">
        <f t="shared" si="7"/>
        <v>1967945.9529224073</v>
      </c>
      <c r="AE25" s="72">
        <f t="shared" si="8"/>
        <v>45.271318639198519</v>
      </c>
      <c r="AF25" s="106">
        <f t="shared" si="9"/>
        <v>1967945.9529224073</v>
      </c>
      <c r="AG25" s="18">
        <f t="shared" si="10"/>
        <v>176737.61494967251</v>
      </c>
      <c r="AH25" s="107">
        <f t="shared" si="11"/>
        <v>176739.34662612012</v>
      </c>
      <c r="AI25" s="72">
        <f t="shared" si="12"/>
        <v>176737.61494967251</v>
      </c>
      <c r="AJ25" s="106">
        <f t="shared" si="13"/>
        <v>176739.34662612012</v>
      </c>
      <c r="AK25" s="113"/>
      <c r="AL25" s="106"/>
      <c r="AN25" s="81"/>
      <c r="AO25" s="18">
        <f t="shared" si="14"/>
        <v>1342977.499259569</v>
      </c>
      <c r="AP25" s="105">
        <f t="shared" si="15"/>
        <v>1342979.2309360167</v>
      </c>
      <c r="AQ25" s="18">
        <f t="shared" si="16"/>
        <v>219792.60613770565</v>
      </c>
      <c r="AR25" s="105">
        <f t="shared" si="17"/>
        <v>219794.33781415326</v>
      </c>
      <c r="AS25" s="89"/>
      <c r="AT25" s="105"/>
      <c r="AV25" s="82"/>
      <c r="AW25" s="72">
        <f t="shared" si="18"/>
        <v>545224.31999999995</v>
      </c>
      <c r="AX25" s="106">
        <f t="shared" si="19"/>
        <v>545226.0516764475</v>
      </c>
      <c r="AY25" s="110">
        <f t="shared" si="20"/>
        <v>-1017547.5170737226</v>
      </c>
      <c r="BA25" s="93">
        <v>14</v>
      </c>
    </row>
    <row r="26" spans="1:53">
      <c r="A26" s="5">
        <v>1995</v>
      </c>
      <c r="B26" s="5">
        <v>15</v>
      </c>
      <c r="C26" s="1">
        <v>2.1</v>
      </c>
      <c r="D26" s="5">
        <v>170</v>
      </c>
      <c r="E26" s="5">
        <v>105</v>
      </c>
      <c r="F26" s="17">
        <v>105</v>
      </c>
      <c r="G26" s="18">
        <v>13.28</v>
      </c>
      <c r="H26" s="21">
        <v>7</v>
      </c>
      <c r="I26" s="18">
        <f t="shared" si="0"/>
        <v>30.162127087860828</v>
      </c>
      <c r="J26" s="18">
        <v>10.62</v>
      </c>
      <c r="K26" s="18">
        <f t="shared" si="1"/>
        <v>44.19834564299682</v>
      </c>
      <c r="L26" s="70">
        <v>408.75</v>
      </c>
      <c r="M26" s="18">
        <v>8</v>
      </c>
      <c r="N26" s="18">
        <f t="shared" si="2"/>
        <v>518.31718320673872</v>
      </c>
      <c r="O26" s="36">
        <v>327</v>
      </c>
      <c r="P26" s="18">
        <f t="shared" si="3"/>
        <v>416.78446039262059</v>
      </c>
      <c r="Q26" s="18">
        <v>44423.75</v>
      </c>
      <c r="R26" s="18">
        <v>0.3</v>
      </c>
      <c r="S26" s="18">
        <f t="shared" si="4"/>
        <v>41521.609210674986</v>
      </c>
      <c r="T26" s="18">
        <v>35539</v>
      </c>
      <c r="U26" s="18">
        <f t="shared" si="5"/>
        <v>33219.30288984358</v>
      </c>
      <c r="V26" s="18"/>
      <c r="W26" s="18">
        <v>545224.31999999995</v>
      </c>
      <c r="X26" s="18"/>
      <c r="Y26" s="18"/>
      <c r="Z26" s="18"/>
      <c r="AA26" s="18"/>
      <c r="AB26" s="93">
        <v>15</v>
      </c>
      <c r="AC26" s="18">
        <f t="shared" si="6"/>
        <v>1921302.085101072</v>
      </c>
      <c r="AD26" s="105">
        <f t="shared" si="7"/>
        <v>1921303.8860445775</v>
      </c>
      <c r="AE26" s="72">
        <f t="shared" si="8"/>
        <v>44.19834564299682</v>
      </c>
      <c r="AF26" s="106">
        <f t="shared" si="9"/>
        <v>1921303.8860445775</v>
      </c>
      <c r="AG26" s="18">
        <f t="shared" si="10"/>
        <v>172548.76660254493</v>
      </c>
      <c r="AH26" s="107">
        <f t="shared" si="11"/>
        <v>172550.56754605044</v>
      </c>
      <c r="AI26" s="72">
        <f t="shared" si="12"/>
        <v>172548.76660254493</v>
      </c>
      <c r="AJ26" s="106">
        <f t="shared" si="13"/>
        <v>172550.56754605044</v>
      </c>
      <c r="AK26" s="113"/>
      <c r="AL26" s="106"/>
      <c r="AN26" s="81"/>
      <c r="AO26" s="18">
        <f t="shared" si="14"/>
        <v>1311147.6645093102</v>
      </c>
      <c r="AP26" s="105">
        <f t="shared" si="15"/>
        <v>1311149.4654528156</v>
      </c>
      <c r="AQ26" s="18">
        <f t="shared" si="16"/>
        <v>214583.31384758983</v>
      </c>
      <c r="AR26" s="105">
        <f t="shared" si="17"/>
        <v>214585.11479109534</v>
      </c>
      <c r="AS26" s="89"/>
      <c r="AT26" s="105"/>
      <c r="AV26" s="82"/>
      <c r="AW26" s="72">
        <f t="shared" si="18"/>
        <v>545224.31999999995</v>
      </c>
      <c r="AX26" s="106">
        <f t="shared" si="19"/>
        <v>545226.12094350543</v>
      </c>
      <c r="AY26" s="110">
        <f t="shared" si="20"/>
        <v>-980508.45930040535</v>
      </c>
      <c r="BA26" s="93">
        <v>15</v>
      </c>
    </row>
    <row r="27" spans="1:53">
      <c r="A27" s="5">
        <v>1996</v>
      </c>
      <c r="B27" s="5">
        <v>16</v>
      </c>
      <c r="C27" s="1">
        <v>2.1</v>
      </c>
      <c r="D27" s="5">
        <v>170</v>
      </c>
      <c r="E27" s="5">
        <v>105</v>
      </c>
      <c r="F27" s="17">
        <v>105</v>
      </c>
      <c r="G27" s="18">
        <v>13.28</v>
      </c>
      <c r="H27" s="21">
        <v>7</v>
      </c>
      <c r="I27" s="18">
        <f t="shared" si="0"/>
        <v>29.447256197282076</v>
      </c>
      <c r="J27" s="18">
        <v>10.62</v>
      </c>
      <c r="K27" s="18">
        <f t="shared" si="1"/>
        <v>43.150803119888991</v>
      </c>
      <c r="L27" s="70">
        <v>408.75</v>
      </c>
      <c r="M27" s="18">
        <v>8</v>
      </c>
      <c r="N27" s="18">
        <f t="shared" si="2"/>
        <v>506.03257657797093</v>
      </c>
      <c r="O27" s="36">
        <v>327</v>
      </c>
      <c r="P27" s="18">
        <f t="shared" si="3"/>
        <v>406.90627516011523</v>
      </c>
      <c r="Q27" s="18">
        <v>44423.75</v>
      </c>
      <c r="R27" s="18">
        <v>0.3</v>
      </c>
      <c r="S27" s="18">
        <f t="shared" si="4"/>
        <v>40537.507868344779</v>
      </c>
      <c r="T27" s="18">
        <v>35539</v>
      </c>
      <c r="U27" s="18">
        <f t="shared" si="5"/>
        <v>32431.974046221494</v>
      </c>
      <c r="V27" s="18"/>
      <c r="W27" s="18">
        <v>545224.31999999995</v>
      </c>
      <c r="X27" s="18"/>
      <c r="Y27" s="18"/>
      <c r="Z27" s="18"/>
      <c r="AA27" s="18"/>
      <c r="AB27" s="93">
        <v>16</v>
      </c>
      <c r="AC27" s="18">
        <f t="shared" si="6"/>
        <v>1875765.4116215745</v>
      </c>
      <c r="AD27" s="105">
        <f t="shared" si="7"/>
        <v>1875767.2846028202</v>
      </c>
      <c r="AE27" s="72">
        <f t="shared" si="8"/>
        <v>43.150803119888991</v>
      </c>
      <c r="AF27" s="106">
        <f t="shared" si="9"/>
        <v>1875767.2846028202</v>
      </c>
      <c r="AG27" s="18">
        <f t="shared" si="10"/>
        <v>168459.1979162877</v>
      </c>
      <c r="AH27" s="107">
        <f t="shared" si="11"/>
        <v>168461.07089753341</v>
      </c>
      <c r="AI27" s="72">
        <f t="shared" si="12"/>
        <v>168459.1979162877</v>
      </c>
      <c r="AJ27" s="106">
        <f t="shared" si="13"/>
        <v>168461.07089753341</v>
      </c>
      <c r="AK27" s="113"/>
      <c r="AL27" s="106"/>
      <c r="AN27" s="81"/>
      <c r="AO27" s="18">
        <f t="shared" si="14"/>
        <v>1280072.2268958518</v>
      </c>
      <c r="AP27" s="105">
        <f t="shared" si="15"/>
        <v>1280074.0998770974</v>
      </c>
      <c r="AQ27" s="18">
        <f t="shared" si="16"/>
        <v>209497.48670327995</v>
      </c>
      <c r="AR27" s="105">
        <f t="shared" si="17"/>
        <v>209499.35968452567</v>
      </c>
      <c r="AS27" s="89"/>
      <c r="AT27" s="105"/>
      <c r="AV27" s="82"/>
      <c r="AW27" s="72">
        <f t="shared" si="18"/>
        <v>545224.31999999995</v>
      </c>
      <c r="AX27" s="106">
        <f t="shared" si="19"/>
        <v>545226.19298124569</v>
      </c>
      <c r="AY27" s="110">
        <f t="shared" si="20"/>
        <v>-944347.26658037724</v>
      </c>
      <c r="BA27" s="93">
        <v>16</v>
      </c>
    </row>
    <row r="28" spans="1:53">
      <c r="A28" s="5">
        <v>1997</v>
      </c>
      <c r="B28" s="5">
        <v>17</v>
      </c>
      <c r="C28" s="1">
        <v>2.2000000000000002</v>
      </c>
      <c r="D28" s="5">
        <v>170</v>
      </c>
      <c r="E28" s="5">
        <v>105</v>
      </c>
      <c r="F28" s="17">
        <v>105</v>
      </c>
      <c r="G28" s="18">
        <v>13.28</v>
      </c>
      <c r="H28" s="21">
        <v>8</v>
      </c>
      <c r="I28" s="18">
        <f t="shared" si="0"/>
        <v>28.749328421779662</v>
      </c>
      <c r="J28" s="18">
        <v>10.62</v>
      </c>
      <c r="K28" s="18">
        <f t="shared" si="1"/>
        <v>42.128088343651662</v>
      </c>
      <c r="L28" s="70">
        <v>408.75</v>
      </c>
      <c r="M28" s="18">
        <v>8</v>
      </c>
      <c r="N28" s="18">
        <f t="shared" si="2"/>
        <v>494.0391267252333</v>
      </c>
      <c r="O28" s="36">
        <v>327</v>
      </c>
      <c r="P28" s="18">
        <f t="shared" si="3"/>
        <v>397.26221224444419</v>
      </c>
      <c r="Q28" s="18">
        <v>44423.75</v>
      </c>
      <c r="R28" s="18">
        <v>0.3</v>
      </c>
      <c r="S28" s="18">
        <f t="shared" si="4"/>
        <v>39576.730657000488</v>
      </c>
      <c r="T28" s="18">
        <v>35539</v>
      </c>
      <c r="U28" s="18">
        <f t="shared" si="5"/>
        <v>31663.305639576512</v>
      </c>
      <c r="V28" s="18"/>
      <c r="W28" s="18">
        <v>545224.31999999995</v>
      </c>
      <c r="X28" s="18"/>
      <c r="Y28" s="18"/>
      <c r="Z28" s="18"/>
      <c r="AA28" s="18"/>
      <c r="AB28" s="93">
        <v>17</v>
      </c>
      <c r="AC28" s="18">
        <f t="shared" si="6"/>
        <v>1831308.0002985378</v>
      </c>
      <c r="AD28" s="105">
        <f t="shared" si="7"/>
        <v>1831309.9481990333</v>
      </c>
      <c r="AE28" s="72">
        <f t="shared" si="8"/>
        <v>42.128088343651662</v>
      </c>
      <c r="AF28" s="106">
        <f t="shared" si="9"/>
        <v>1831309.9481990333</v>
      </c>
      <c r="AG28" s="18">
        <f t="shared" si="10"/>
        <v>164466.55586919989</v>
      </c>
      <c r="AH28" s="107">
        <f t="shared" si="11"/>
        <v>164468.50376969544</v>
      </c>
      <c r="AI28" s="72">
        <f t="shared" si="12"/>
        <v>164466.55586919989</v>
      </c>
      <c r="AJ28" s="106">
        <f t="shared" si="13"/>
        <v>164468.50376969544</v>
      </c>
      <c r="AK28" s="113"/>
      <c r="AL28" s="106"/>
      <c r="AN28" s="81"/>
      <c r="AO28" s="18">
        <f t="shared" si="14"/>
        <v>1249733.306494762</v>
      </c>
      <c r="AP28" s="105">
        <f t="shared" si="15"/>
        <v>1249735.2543952574</v>
      </c>
      <c r="AQ28" s="18">
        <f t="shared" si="16"/>
        <v>204532.19846424658</v>
      </c>
      <c r="AR28" s="105">
        <f t="shared" si="17"/>
        <v>204534.14636474213</v>
      </c>
      <c r="AS28" s="89"/>
      <c r="AT28" s="105"/>
      <c r="AV28" s="82"/>
      <c r="AW28" s="72">
        <f t="shared" si="18"/>
        <v>545224.31999999995</v>
      </c>
      <c r="AX28" s="106">
        <f t="shared" si="19"/>
        <v>545226.26790049556</v>
      </c>
      <c r="AY28" s="110">
        <f t="shared" si="20"/>
        <v>-909043.13285950385</v>
      </c>
      <c r="BA28" s="93">
        <v>17</v>
      </c>
    </row>
    <row r="29" spans="1:53">
      <c r="A29" s="5">
        <v>1998</v>
      </c>
      <c r="B29" s="5">
        <v>18</v>
      </c>
      <c r="C29" s="1">
        <v>1.8</v>
      </c>
      <c r="D29" s="5">
        <v>170</v>
      </c>
      <c r="E29" s="5">
        <v>105</v>
      </c>
      <c r="F29" s="17">
        <v>105</v>
      </c>
      <c r="G29" s="18">
        <v>13.28</v>
      </c>
      <c r="H29" s="21">
        <v>8</v>
      </c>
      <c r="I29" s="18">
        <f t="shared" si="0"/>
        <v>28.067942193528864</v>
      </c>
      <c r="J29" s="18">
        <v>10.62</v>
      </c>
      <c r="K29" s="18">
        <f t="shared" si="1"/>
        <v>41.129612873242031</v>
      </c>
      <c r="L29" s="70">
        <v>408.75</v>
      </c>
      <c r="M29" s="18">
        <v>8</v>
      </c>
      <c r="N29" s="18">
        <f t="shared" si="2"/>
        <v>482.32993295802856</v>
      </c>
      <c r="O29" s="36">
        <v>327</v>
      </c>
      <c r="P29" s="18">
        <f t="shared" si="3"/>
        <v>387.84672272564404</v>
      </c>
      <c r="Q29" s="18">
        <v>44423.75</v>
      </c>
      <c r="R29" s="18">
        <v>0.3</v>
      </c>
      <c r="S29" s="18">
        <f t="shared" si="4"/>
        <v>38638.72477271549</v>
      </c>
      <c r="T29" s="18">
        <v>35539</v>
      </c>
      <c r="U29" s="18">
        <f t="shared" si="5"/>
        <v>30912.855399933393</v>
      </c>
      <c r="V29" s="18"/>
      <c r="W29" s="18">
        <v>545224.31999999995</v>
      </c>
      <c r="X29" s="18"/>
      <c r="Y29" s="18"/>
      <c r="Z29" s="18"/>
      <c r="AA29" s="18"/>
      <c r="AB29" s="93">
        <v>18</v>
      </c>
      <c r="AC29" s="18">
        <f t="shared" si="6"/>
        <v>1787904.2715998311</v>
      </c>
      <c r="AD29" s="105">
        <f t="shared" si="7"/>
        <v>1787906.2974163464</v>
      </c>
      <c r="AE29" s="72">
        <f t="shared" si="8"/>
        <v>41.129612873242031</v>
      </c>
      <c r="AF29" s="106">
        <f t="shared" si="9"/>
        <v>1787906.2974163464</v>
      </c>
      <c r="AG29" s="18">
        <f t="shared" si="10"/>
        <v>160568.54320841664</v>
      </c>
      <c r="AH29" s="107">
        <f t="shared" si="11"/>
        <v>160570.56902493202</v>
      </c>
      <c r="AI29" s="72">
        <f t="shared" si="12"/>
        <v>160568.54320841664</v>
      </c>
      <c r="AJ29" s="106">
        <f t="shared" si="13"/>
        <v>160570.56902493202</v>
      </c>
      <c r="AK29" s="113"/>
      <c r="AL29" s="106"/>
      <c r="AN29" s="81"/>
      <c r="AO29" s="18">
        <f t="shared" si="14"/>
        <v>1220113.4471526998</v>
      </c>
      <c r="AP29" s="105">
        <f t="shared" si="15"/>
        <v>1220115.4729692151</v>
      </c>
      <c r="AQ29" s="18">
        <f t="shared" si="16"/>
        <v>199684.59224462384</v>
      </c>
      <c r="AR29" s="105">
        <f t="shared" si="17"/>
        <v>199686.61806113922</v>
      </c>
      <c r="AS29" s="89"/>
      <c r="AT29" s="105"/>
      <c r="AV29" s="82"/>
      <c r="AW29" s="72">
        <f t="shared" si="18"/>
        <v>545224.31999999995</v>
      </c>
      <c r="AX29" s="106">
        <f t="shared" si="19"/>
        <v>545226.34581651527</v>
      </c>
      <c r="AY29" s="110">
        <f t="shared" si="20"/>
        <v>-874575.74521383923</v>
      </c>
      <c r="BA29" s="93">
        <v>18</v>
      </c>
    </row>
    <row r="30" spans="1:53">
      <c r="A30" s="5">
        <v>1999</v>
      </c>
      <c r="B30" s="5">
        <v>19</v>
      </c>
      <c r="C30" s="1">
        <v>2.5</v>
      </c>
      <c r="D30" s="5">
        <v>170</v>
      </c>
      <c r="E30" s="5">
        <v>105</v>
      </c>
      <c r="F30" s="17">
        <v>105</v>
      </c>
      <c r="G30" s="18">
        <v>13.28</v>
      </c>
      <c r="H30" s="21">
        <v>8</v>
      </c>
      <c r="I30" s="18">
        <f t="shared" si="0"/>
        <v>27.402705462241549</v>
      </c>
      <c r="J30" s="18">
        <v>10.62</v>
      </c>
      <c r="K30" s="18">
        <f t="shared" si="1"/>
        <v>40.154802214225633</v>
      </c>
      <c r="L30" s="70">
        <v>408.75</v>
      </c>
      <c r="M30" s="18">
        <v>8</v>
      </c>
      <c r="N30" s="18">
        <f t="shared" si="2"/>
        <v>470.89825813873938</v>
      </c>
      <c r="O30" s="36">
        <v>327</v>
      </c>
      <c r="P30" s="18">
        <f t="shared" si="3"/>
        <v>378.65438919839352</v>
      </c>
      <c r="Q30" s="18">
        <v>44423.75</v>
      </c>
      <c r="R30" s="18">
        <v>0.3</v>
      </c>
      <c r="S30" s="18">
        <f t="shared" si="4"/>
        <v>37722.950513538148</v>
      </c>
      <c r="T30" s="18">
        <v>35539</v>
      </c>
      <c r="U30" s="18">
        <f t="shared" si="5"/>
        <v>30180.191539532891</v>
      </c>
      <c r="V30" s="18"/>
      <c r="W30" s="18">
        <v>545224.31999999995</v>
      </c>
      <c r="X30" s="18"/>
      <c r="Y30" s="18"/>
      <c r="Z30" s="18"/>
      <c r="AA30" s="18"/>
      <c r="AB30" s="93">
        <v>19</v>
      </c>
      <c r="AC30" s="18">
        <f t="shared" si="6"/>
        <v>1745529.2522523883</v>
      </c>
      <c r="AD30" s="105">
        <f t="shared" si="7"/>
        <v>1745531.3591015642</v>
      </c>
      <c r="AE30" s="72">
        <f t="shared" si="8"/>
        <v>40.154802214225633</v>
      </c>
      <c r="AF30" s="106">
        <f t="shared" si="9"/>
        <v>1745531.3591015642</v>
      </c>
      <c r="AG30" s="18">
        <f t="shared" si="10"/>
        <v>156762.91712813493</v>
      </c>
      <c r="AH30" s="107">
        <f t="shared" si="11"/>
        <v>156765.02397731092</v>
      </c>
      <c r="AI30" s="72">
        <f t="shared" si="12"/>
        <v>156762.91712813493</v>
      </c>
      <c r="AJ30" s="106">
        <f t="shared" si="13"/>
        <v>156765.02397731092</v>
      </c>
      <c r="AK30" s="113"/>
      <c r="AL30" s="106"/>
      <c r="AN30" s="81"/>
      <c r="AO30" s="18">
        <f t="shared" si="14"/>
        <v>1191195.6064436401</v>
      </c>
      <c r="AP30" s="105">
        <f t="shared" si="15"/>
        <v>1191197.713292816</v>
      </c>
      <c r="AQ30" s="18">
        <f t="shared" si="16"/>
        <v>194951.87886943811</v>
      </c>
      <c r="AR30" s="105">
        <f t="shared" si="17"/>
        <v>194953.9857186141</v>
      </c>
      <c r="AS30" s="89"/>
      <c r="AT30" s="105"/>
      <c r="AV30" s="82"/>
      <c r="AW30" s="72">
        <f t="shared" si="18"/>
        <v>545224.31999999995</v>
      </c>
      <c r="AX30" s="106">
        <f t="shared" si="19"/>
        <v>545226.42684917594</v>
      </c>
      <c r="AY30" s="110">
        <f t="shared" si="20"/>
        <v>-840925.2721622535</v>
      </c>
      <c r="BA30" s="93">
        <v>19</v>
      </c>
    </row>
    <row r="31" spans="1:53">
      <c r="A31" s="5">
        <v>2000</v>
      </c>
      <c r="B31" s="5">
        <v>20</v>
      </c>
      <c r="C31" s="1">
        <v>2.9</v>
      </c>
      <c r="D31" s="5">
        <v>170</v>
      </c>
      <c r="E31" s="5">
        <v>105</v>
      </c>
      <c r="F31" s="17">
        <v>105</v>
      </c>
      <c r="G31" s="18">
        <v>13.28</v>
      </c>
      <c r="H31" s="21">
        <v>8</v>
      </c>
      <c r="I31" s="18">
        <f t="shared" si="0"/>
        <v>26.753235469591598</v>
      </c>
      <c r="J31" s="18">
        <v>10.62</v>
      </c>
      <c r="K31" s="18">
        <f t="shared" si="1"/>
        <v>39.203095488228513</v>
      </c>
      <c r="L31" s="70">
        <v>408.75</v>
      </c>
      <c r="M31" s="18">
        <v>8</v>
      </c>
      <c r="N31" s="18">
        <f t="shared" si="2"/>
        <v>459.73752480627144</v>
      </c>
      <c r="O31" s="36">
        <v>327</v>
      </c>
      <c r="P31" s="18">
        <f t="shared" si="3"/>
        <v>369.67992265499277</v>
      </c>
      <c r="Q31" s="18">
        <v>44423.75</v>
      </c>
      <c r="R31" s="18">
        <v>0.3</v>
      </c>
      <c r="S31" s="18">
        <f t="shared" si="4"/>
        <v>36828.880968962672</v>
      </c>
      <c r="T31" s="18">
        <v>35539</v>
      </c>
      <c r="U31" s="18">
        <f t="shared" si="5"/>
        <v>29464.892504393341</v>
      </c>
      <c r="V31" s="18"/>
      <c r="W31" s="18">
        <v>545224.31999999995</v>
      </c>
      <c r="X31" s="18"/>
      <c r="Y31" s="18"/>
      <c r="Z31" s="18"/>
      <c r="AA31" s="18"/>
      <c r="AB31" s="93">
        <v>20</v>
      </c>
      <c r="AC31" s="18">
        <f t="shared" si="6"/>
        <v>1704158.5608732936</v>
      </c>
      <c r="AD31" s="105">
        <f t="shared" si="7"/>
        <v>1704160.7519964366</v>
      </c>
      <c r="AE31" s="72">
        <f t="shared" si="8"/>
        <v>39.203095488228513</v>
      </c>
      <c r="AF31" s="106">
        <f t="shared" si="9"/>
        <v>1704160.7519964366</v>
      </c>
      <c r="AG31" s="18">
        <f t="shared" si="10"/>
        <v>153047.487979167</v>
      </c>
      <c r="AH31" s="107">
        <f t="shared" si="11"/>
        <v>153049.67910231004</v>
      </c>
      <c r="AI31" s="72">
        <f t="shared" si="12"/>
        <v>153047.487979167</v>
      </c>
      <c r="AJ31" s="106">
        <f t="shared" si="13"/>
        <v>153049.67910231004</v>
      </c>
      <c r="AK31" s="113"/>
      <c r="AL31" s="106"/>
      <c r="AN31" s="81"/>
      <c r="AO31" s="18">
        <f t="shared" si="14"/>
        <v>1162963.1458631468</v>
      </c>
      <c r="AP31" s="105">
        <f t="shared" si="15"/>
        <v>1162965.3369862898</v>
      </c>
      <c r="AQ31" s="18">
        <f t="shared" si="16"/>
        <v>190331.33526979637</v>
      </c>
      <c r="AR31" s="105">
        <f t="shared" si="17"/>
        <v>190333.52639293941</v>
      </c>
      <c r="AS31" s="89"/>
      <c r="AT31" s="105"/>
      <c r="AV31" s="82"/>
      <c r="AW31" s="72">
        <f t="shared" si="18"/>
        <v>545224.31999999995</v>
      </c>
      <c r="AX31" s="106">
        <f t="shared" si="19"/>
        <v>545226.51112314302</v>
      </c>
      <c r="AY31" s="110">
        <f t="shared" si="20"/>
        <v>-808072.35225608619</v>
      </c>
      <c r="BA31" s="93">
        <v>20</v>
      </c>
    </row>
    <row r="32" spans="1:53">
      <c r="A32" s="5">
        <v>2001</v>
      </c>
      <c r="B32" s="5">
        <v>21</v>
      </c>
      <c r="C32" s="1">
        <v>2.4</v>
      </c>
      <c r="D32" s="5">
        <v>170</v>
      </c>
      <c r="E32" s="5">
        <v>105</v>
      </c>
      <c r="F32" s="17">
        <v>105</v>
      </c>
      <c r="G32" s="18">
        <v>13.28</v>
      </c>
      <c r="H32" s="21">
        <v>8</v>
      </c>
      <c r="I32" s="18">
        <f t="shared" si="0"/>
        <v>26.119158528986592</v>
      </c>
      <c r="J32" s="18">
        <v>10.62</v>
      </c>
      <c r="K32" s="18">
        <f t="shared" si="1"/>
        <v>38.273945110223735</v>
      </c>
      <c r="L32" s="70">
        <v>408.75</v>
      </c>
      <c r="M32" s="18">
        <v>8</v>
      </c>
      <c r="N32" s="18">
        <f t="shared" si="2"/>
        <v>448.84131139156818</v>
      </c>
      <c r="O32" s="36">
        <v>327</v>
      </c>
      <c r="P32" s="18">
        <f t="shared" si="3"/>
        <v>360.91815944221781</v>
      </c>
      <c r="Q32" s="18">
        <v>44423.75</v>
      </c>
      <c r="R32" s="18">
        <v>0.3</v>
      </c>
      <c r="S32" s="18">
        <f t="shared" si="4"/>
        <v>35956.001716759754</v>
      </c>
      <c r="T32" s="18">
        <v>35539</v>
      </c>
      <c r="U32" s="18">
        <f t="shared" si="5"/>
        <v>28766.546731760471</v>
      </c>
      <c r="V32" s="18"/>
      <c r="W32" s="18">
        <v>545224.31999999995</v>
      </c>
      <c r="X32" s="18"/>
      <c r="Y32" s="18"/>
      <c r="Z32" s="18"/>
      <c r="AA32" s="18"/>
      <c r="AB32" s="93">
        <v>21</v>
      </c>
      <c r="AC32" s="18">
        <f t="shared" si="6"/>
        <v>1663768.3939414257</v>
      </c>
      <c r="AD32" s="105">
        <f t="shared" si="7"/>
        <v>1663770.6727094944</v>
      </c>
      <c r="AE32" s="72">
        <f t="shared" si="8"/>
        <v>38.273945110223735</v>
      </c>
      <c r="AF32" s="106">
        <f t="shared" si="9"/>
        <v>1663770.6727094944</v>
      </c>
      <c r="AG32" s="18">
        <f t="shared" si="10"/>
        <v>149420.11800907817</v>
      </c>
      <c r="AH32" s="107">
        <f t="shared" si="11"/>
        <v>149422.39677714693</v>
      </c>
      <c r="AI32" s="72">
        <f t="shared" si="12"/>
        <v>149420.11800907817</v>
      </c>
      <c r="AJ32" s="106">
        <f t="shared" si="13"/>
        <v>149422.39677714693</v>
      </c>
      <c r="AK32" s="113"/>
      <c r="AL32" s="106"/>
      <c r="AN32" s="81"/>
      <c r="AO32" s="18">
        <f t="shared" si="14"/>
        <v>1135399.8212550471</v>
      </c>
      <c r="AP32" s="105">
        <f t="shared" si="15"/>
        <v>1135402.1000231158</v>
      </c>
      <c r="AQ32" s="18">
        <f t="shared" si="16"/>
        <v>185820.30291610924</v>
      </c>
      <c r="AR32" s="105">
        <f t="shared" si="17"/>
        <v>185822.581684178</v>
      </c>
      <c r="AS32" s="89"/>
      <c r="AT32" s="105"/>
      <c r="AV32" s="82"/>
      <c r="AW32" s="72">
        <f t="shared" si="18"/>
        <v>545224.31999999995</v>
      </c>
      <c r="AX32" s="106">
        <f t="shared" si="19"/>
        <v>545226.59876806871</v>
      </c>
      <c r="AY32" s="110">
        <f t="shared" si="20"/>
        <v>-775998.08293922571</v>
      </c>
      <c r="BA32" s="93">
        <v>21</v>
      </c>
    </row>
    <row r="33" spans="1:53">
      <c r="A33" s="5">
        <v>2002</v>
      </c>
      <c r="B33" s="5">
        <v>22</v>
      </c>
      <c r="C33" s="1">
        <v>2.4</v>
      </c>
      <c r="D33" s="5">
        <v>170</v>
      </c>
      <c r="E33" s="5">
        <v>105</v>
      </c>
      <c r="F33" s="17">
        <v>105</v>
      </c>
      <c r="G33" s="18">
        <v>13.28</v>
      </c>
      <c r="H33" s="21">
        <v>8</v>
      </c>
      <c r="I33" s="18">
        <f t="shared" si="0"/>
        <v>25.500109810559206</v>
      </c>
      <c r="J33" s="18">
        <v>10.62</v>
      </c>
      <c r="K33" s="18">
        <f t="shared" si="1"/>
        <v>37.366816473466557</v>
      </c>
      <c r="L33" s="70">
        <v>408.75</v>
      </c>
      <c r="M33" s="18">
        <v>8</v>
      </c>
      <c r="N33" s="18">
        <f t="shared" si="2"/>
        <v>438.20334852282338</v>
      </c>
      <c r="O33" s="36">
        <v>327</v>
      </c>
      <c r="P33" s="18">
        <f t="shared" si="3"/>
        <v>352.36405829030201</v>
      </c>
      <c r="Q33" s="18">
        <v>44423.75</v>
      </c>
      <c r="R33" s="18">
        <v>0.3</v>
      </c>
      <c r="S33" s="18">
        <f t="shared" si="4"/>
        <v>35103.810526992638</v>
      </c>
      <c r="T33" s="18">
        <v>35539</v>
      </c>
      <c r="U33" s="18">
        <f t="shared" si="5"/>
        <v>28084.75241330588</v>
      </c>
      <c r="V33" s="18"/>
      <c r="W33" s="18">
        <v>545224.31999999995</v>
      </c>
      <c r="X33" s="18"/>
      <c r="Y33" s="18"/>
      <c r="Z33" s="18"/>
      <c r="AA33" s="18"/>
      <c r="AB33" s="93">
        <v>22</v>
      </c>
      <c r="AC33" s="18">
        <f t="shared" si="6"/>
        <v>1624335.5121015913</v>
      </c>
      <c r="AD33" s="105">
        <f t="shared" si="7"/>
        <v>1624337.8820203829</v>
      </c>
      <c r="AE33" s="72">
        <f t="shared" si="8"/>
        <v>37.366816473466557</v>
      </c>
      <c r="AF33" s="106">
        <f t="shared" si="9"/>
        <v>1624337.8820203829</v>
      </c>
      <c r="AG33" s="18">
        <f t="shared" si="10"/>
        <v>145878.72013218503</v>
      </c>
      <c r="AH33" s="107">
        <f t="shared" si="11"/>
        <v>145881.09005097655</v>
      </c>
      <c r="AI33" s="72">
        <f t="shared" si="12"/>
        <v>145878.72013218503</v>
      </c>
      <c r="AJ33" s="106">
        <f t="shared" si="13"/>
        <v>145881.09005097655</v>
      </c>
      <c r="AK33" s="113"/>
      <c r="AL33" s="106"/>
      <c r="AN33" s="81"/>
      <c r="AO33" s="18">
        <f t="shared" si="14"/>
        <v>1108489.7734650087</v>
      </c>
      <c r="AP33" s="105">
        <f t="shared" si="15"/>
        <v>1108492.1433838003</v>
      </c>
      <c r="AQ33" s="18">
        <f t="shared" si="16"/>
        <v>181416.18628844887</v>
      </c>
      <c r="AR33" s="105">
        <f t="shared" si="17"/>
        <v>181418.55620724038</v>
      </c>
      <c r="AS33" s="89"/>
      <c r="AT33" s="105"/>
      <c r="AV33" s="82"/>
      <c r="AW33" s="72">
        <f t="shared" si="18"/>
        <v>545224.31999999995</v>
      </c>
      <c r="AX33" s="106">
        <f t="shared" si="19"/>
        <v>545226.68991879141</v>
      </c>
      <c r="AY33" s="110">
        <f t="shared" si="20"/>
        <v>-744684.00967224967</v>
      </c>
      <c r="BA33" s="93">
        <v>22</v>
      </c>
    </row>
    <row r="34" spans="1:53">
      <c r="A34" s="5">
        <v>2003</v>
      </c>
      <c r="B34" s="5">
        <v>23</v>
      </c>
      <c r="C34" s="1">
        <v>2.1</v>
      </c>
      <c r="D34" s="5">
        <v>170</v>
      </c>
      <c r="E34" s="5">
        <v>105</v>
      </c>
      <c r="F34" s="17">
        <v>105</v>
      </c>
      <c r="G34" s="18">
        <v>13.28</v>
      </c>
      <c r="H34" s="21">
        <v>8</v>
      </c>
      <c r="I34" s="18">
        <f t="shared" si="0"/>
        <v>24.89573313125441</v>
      </c>
      <c r="J34" s="18">
        <v>10.62</v>
      </c>
      <c r="K34" s="18">
        <f t="shared" si="1"/>
        <v>36.481187641896824</v>
      </c>
      <c r="L34" s="70">
        <v>408.75</v>
      </c>
      <c r="M34" s="18">
        <v>8</v>
      </c>
      <c r="N34" s="18">
        <f t="shared" si="2"/>
        <v>427.81751541826156</v>
      </c>
      <c r="O34" s="36">
        <v>327</v>
      </c>
      <c r="P34" s="18">
        <f t="shared" si="3"/>
        <v>344.01269741233153</v>
      </c>
      <c r="Q34" s="18">
        <v>44423.75</v>
      </c>
      <c r="R34" s="18">
        <v>0.3</v>
      </c>
      <c r="S34" s="18">
        <f t="shared" si="4"/>
        <v>34271.817073048238</v>
      </c>
      <c r="T34" s="18">
        <v>35539</v>
      </c>
      <c r="U34" s="18">
        <f t="shared" si="5"/>
        <v>27419.117263937911</v>
      </c>
      <c r="V34" s="18"/>
      <c r="W34" s="18">
        <v>545224.31999999995</v>
      </c>
      <c r="X34" s="18"/>
      <c r="Y34" s="18"/>
      <c r="Z34" s="18"/>
      <c r="AA34" s="18"/>
      <c r="AB34" s="93">
        <v>23</v>
      </c>
      <c r="AC34" s="18">
        <f t="shared" si="6"/>
        <v>1585837.226793255</v>
      </c>
      <c r="AD34" s="105">
        <f t="shared" si="7"/>
        <v>1585839.6915087982</v>
      </c>
      <c r="AE34" s="72">
        <f t="shared" si="8"/>
        <v>36.481187641896824</v>
      </c>
      <c r="AF34" s="106">
        <f t="shared" si="9"/>
        <v>1585839.6915087982</v>
      </c>
      <c r="AG34" s="18">
        <f t="shared" si="10"/>
        <v>142421.25672870525</v>
      </c>
      <c r="AH34" s="107">
        <f t="shared" si="11"/>
        <v>142423.72144424843</v>
      </c>
      <c r="AI34" s="72">
        <f t="shared" si="12"/>
        <v>142421.25672870525</v>
      </c>
      <c r="AJ34" s="106">
        <f t="shared" si="13"/>
        <v>142423.72144424843</v>
      </c>
      <c r="AK34" s="113"/>
      <c r="AL34" s="106"/>
      <c r="AN34" s="81"/>
      <c r="AO34" s="18">
        <f t="shared" si="14"/>
        <v>1082217.5192156292</v>
      </c>
      <c r="AP34" s="105">
        <f t="shared" si="15"/>
        <v>1082219.9839311724</v>
      </c>
      <c r="AQ34" s="18">
        <f t="shared" si="16"/>
        <v>177116.45138316028</v>
      </c>
      <c r="AR34" s="105">
        <f t="shared" si="17"/>
        <v>177118.91609870346</v>
      </c>
      <c r="AS34" s="89"/>
      <c r="AT34" s="105"/>
      <c r="AV34" s="82"/>
      <c r="AW34" s="72">
        <f t="shared" si="18"/>
        <v>545224.31999999995</v>
      </c>
      <c r="AX34" s="106">
        <f t="shared" si="19"/>
        <v>545226.78471554315</v>
      </c>
      <c r="AY34" s="110">
        <f t="shared" si="20"/>
        <v>-714112.11531433277</v>
      </c>
      <c r="BA34" s="93">
        <v>23</v>
      </c>
    </row>
    <row r="35" spans="1:53">
      <c r="A35" s="5">
        <v>2004</v>
      </c>
      <c r="B35" s="5">
        <v>24</v>
      </c>
      <c r="C35" s="1">
        <v>1.2</v>
      </c>
      <c r="D35" s="5">
        <v>170</v>
      </c>
      <c r="E35" s="5">
        <v>105</v>
      </c>
      <c r="F35" s="17">
        <v>105</v>
      </c>
      <c r="G35" s="18">
        <v>13.28</v>
      </c>
      <c r="H35" s="21">
        <v>8</v>
      </c>
      <c r="I35" s="18">
        <f t="shared" si="0"/>
        <v>24.305680749891906</v>
      </c>
      <c r="J35" s="18">
        <v>10.62</v>
      </c>
      <c r="K35" s="18">
        <f t="shared" si="1"/>
        <v>35.616549049831832</v>
      </c>
      <c r="L35" s="70">
        <v>408.75</v>
      </c>
      <c r="M35" s="18">
        <v>8</v>
      </c>
      <c r="N35" s="18">
        <f t="shared" si="2"/>
        <v>417.67783636441499</v>
      </c>
      <c r="O35" s="36">
        <v>327</v>
      </c>
      <c r="P35" s="18">
        <f t="shared" si="3"/>
        <v>335.85927167239004</v>
      </c>
      <c r="Q35" s="18">
        <v>44423.75</v>
      </c>
      <c r="R35" s="18">
        <v>0.3</v>
      </c>
      <c r="S35" s="18">
        <f t="shared" si="4"/>
        <v>33459.5426495172</v>
      </c>
      <c r="T35" s="18">
        <v>35539</v>
      </c>
      <c r="U35" s="18">
        <f t="shared" si="5"/>
        <v>26769.258296091997</v>
      </c>
      <c r="V35" s="18"/>
      <c r="W35" s="18">
        <v>545224.31999999995</v>
      </c>
      <c r="X35" s="18"/>
      <c r="Y35" s="18"/>
      <c r="Z35" s="18"/>
      <c r="AA35" s="18"/>
      <c r="AB35" s="93">
        <v>24</v>
      </c>
      <c r="AC35" s="18">
        <f t="shared" si="6"/>
        <v>1548251.3871961897</v>
      </c>
      <c r="AD35" s="105">
        <f t="shared" si="7"/>
        <v>1548253.9505003546</v>
      </c>
      <c r="AE35" s="72">
        <f t="shared" si="8"/>
        <v>35.616549049831832</v>
      </c>
      <c r="AF35" s="106">
        <f t="shared" si="9"/>
        <v>1548253.9505003546</v>
      </c>
      <c r="AG35" s="18">
        <f t="shared" si="10"/>
        <v>139045.73847236947</v>
      </c>
      <c r="AH35" s="107">
        <f t="shared" si="11"/>
        <v>139048.30177653435</v>
      </c>
      <c r="AI35" s="72">
        <f t="shared" si="12"/>
        <v>139045.73847236947</v>
      </c>
      <c r="AJ35" s="106">
        <f t="shared" si="13"/>
        <v>139048.30177653435</v>
      </c>
      <c r="AK35" s="113"/>
      <c r="AL35" s="106"/>
      <c r="AN35" s="81"/>
      <c r="AO35" s="18">
        <f t="shared" si="14"/>
        <v>1056567.9421978011</v>
      </c>
      <c r="AP35" s="105">
        <f t="shared" si="15"/>
        <v>1056570.505501966</v>
      </c>
      <c r="AQ35" s="18">
        <f t="shared" si="16"/>
        <v>172918.62425486781</v>
      </c>
      <c r="AR35" s="105">
        <f t="shared" si="17"/>
        <v>172921.1875590327</v>
      </c>
      <c r="AS35" s="89"/>
      <c r="AT35" s="105"/>
      <c r="AV35" s="82"/>
      <c r="AW35" s="72">
        <f t="shared" si="18"/>
        <v>545224.31999999995</v>
      </c>
      <c r="AX35" s="106">
        <f t="shared" si="19"/>
        <v>545226.88330416486</v>
      </c>
      <c r="AY35" s="110">
        <f t="shared" si="20"/>
        <v>-684264.80975683406</v>
      </c>
      <c r="BA35" s="93">
        <v>24</v>
      </c>
    </row>
    <row r="36" spans="1:53">
      <c r="A36" s="5">
        <v>2005</v>
      </c>
      <c r="B36" s="5">
        <v>25</v>
      </c>
      <c r="C36" s="1">
        <v>1.8</v>
      </c>
      <c r="D36" s="5">
        <v>170</v>
      </c>
      <c r="E36" s="5">
        <v>105</v>
      </c>
      <c r="F36" s="17">
        <v>105</v>
      </c>
      <c r="G36" s="18">
        <v>13.28</v>
      </c>
      <c r="H36" s="21">
        <v>8</v>
      </c>
      <c r="I36" s="18">
        <f t="shared" si="0"/>
        <v>23.729613167085677</v>
      </c>
      <c r="J36" s="18">
        <v>10.62</v>
      </c>
      <c r="K36" s="18">
        <f t="shared" si="1"/>
        <v>34.772403208776659</v>
      </c>
      <c r="L36" s="70">
        <v>408.75</v>
      </c>
      <c r="M36" s="18">
        <v>8</v>
      </c>
      <c r="N36" s="18">
        <f t="shared" si="2"/>
        <v>407.77847727786673</v>
      </c>
      <c r="O36" s="36">
        <v>327</v>
      </c>
      <c r="P36" s="18">
        <f t="shared" si="3"/>
        <v>327.8990898208188</v>
      </c>
      <c r="Q36" s="18">
        <v>44423.75</v>
      </c>
      <c r="R36" s="18">
        <v>0.3</v>
      </c>
      <c r="S36" s="18">
        <f t="shared" si="4"/>
        <v>32666.519896760317</v>
      </c>
      <c r="T36" s="18">
        <v>35539</v>
      </c>
      <c r="U36" s="18">
        <f t="shared" si="5"/>
        <v>26134.801599370436</v>
      </c>
      <c r="V36" s="18"/>
      <c r="W36" s="18">
        <v>545224.31999999995</v>
      </c>
      <c r="X36" s="18"/>
      <c r="Y36" s="18"/>
      <c r="Z36" s="18"/>
      <c r="AA36" s="18"/>
      <c r="AB36" s="93">
        <v>25</v>
      </c>
      <c r="AC36" s="18">
        <f t="shared" si="6"/>
        <v>1511556.3674855214</v>
      </c>
      <c r="AD36" s="105">
        <f>AC36+((1+$AH$3)^AB36)</f>
        <v>1511558.461263451</v>
      </c>
      <c r="AE36" s="72">
        <f t="shared" si="8"/>
        <v>34.772403208776659</v>
      </c>
      <c r="AF36" s="106">
        <f t="shared" si="9"/>
        <v>1511558.461263451</v>
      </c>
      <c r="AG36" s="18">
        <f t="shared" si="10"/>
        <v>135750.22318581899</v>
      </c>
      <c r="AH36" s="107">
        <f>AG36+((1+$AH$3)^AB36)</f>
        <v>135752.31696374866</v>
      </c>
      <c r="AI36" s="72">
        <f t="shared" si="12"/>
        <v>135750.22318581899</v>
      </c>
      <c r="AJ36" s="106">
        <f t="shared" si="13"/>
        <v>135752.31696374866</v>
      </c>
      <c r="AK36" s="113"/>
      <c r="AL36" s="106"/>
      <c r="AN36" s="81"/>
      <c r="AO36" s="18">
        <f t="shared" si="14"/>
        <v>1031526.2843732145</v>
      </c>
      <c r="AP36" s="105">
        <f>AO36+((1+$AH$3)^AB36)</f>
        <v>1031528.3781511441</v>
      </c>
      <c r="AQ36" s="18">
        <f t="shared" si="16"/>
        <v>168820.28959303684</v>
      </c>
      <c r="AR36" s="105">
        <f>AQ36+((1+$AH$3)^AB36)</f>
        <v>168822.38337096651</v>
      </c>
      <c r="AS36" s="89"/>
      <c r="AT36" s="105"/>
      <c r="AV36" s="82"/>
      <c r="AW36" s="72">
        <f t="shared" si="18"/>
        <v>545224.31999999995</v>
      </c>
      <c r="AX36" s="106">
        <f>AW36+((1+$AH$3)^AB36)</f>
        <v>545226.41377792961</v>
      </c>
      <c r="AY36" s="110">
        <f t="shared" si="20"/>
        <v>-655124.34774418082</v>
      </c>
      <c r="BA36" s="93">
        <v>25</v>
      </c>
    </row>
    <row r="37" spans="1:53">
      <c r="A37" s="5">
        <v>2006</v>
      </c>
      <c r="B37" s="5">
        <v>26</v>
      </c>
      <c r="C37" s="1">
        <v>1.9</v>
      </c>
      <c r="D37" s="5">
        <v>170</v>
      </c>
      <c r="E37" s="5">
        <v>105</v>
      </c>
      <c r="F37" s="17">
        <v>105</v>
      </c>
      <c r="G37" s="36">
        <v>13.28</v>
      </c>
      <c r="H37" s="21">
        <v>8</v>
      </c>
      <c r="I37" s="18">
        <f t="shared" si="0"/>
        <v>23.16719892990573</v>
      </c>
      <c r="J37" s="18">
        <v>10.62</v>
      </c>
      <c r="K37" s="18">
        <f t="shared" si="1"/>
        <v>33.948264421183453</v>
      </c>
      <c r="L37" s="70">
        <v>408.75</v>
      </c>
      <c r="M37" s="18">
        <v>8</v>
      </c>
      <c r="N37" s="18">
        <f t="shared" si="2"/>
        <v>398.11374234848574</v>
      </c>
      <c r="O37" s="36">
        <v>327</v>
      </c>
      <c r="P37" s="18">
        <f t="shared" si="3"/>
        <v>320.12757179500585</v>
      </c>
      <c r="Q37" s="36">
        <v>44423.75</v>
      </c>
      <c r="R37" s="18">
        <v>0.3</v>
      </c>
      <c r="S37" s="18">
        <f t="shared" si="4"/>
        <v>31892.292532003135</v>
      </c>
      <c r="T37" s="36">
        <v>35539</v>
      </c>
      <c r="U37" s="18">
        <f t="shared" si="5"/>
        <v>25515.382125405009</v>
      </c>
      <c r="V37" s="18"/>
      <c r="W37" s="18">
        <v>545224.31999999995</v>
      </c>
      <c r="X37" s="18"/>
      <c r="Y37" s="18"/>
      <c r="Z37" s="18"/>
      <c r="AA37" s="18"/>
      <c r="AB37" s="93">
        <v>26</v>
      </c>
      <c r="AC37" s="18">
        <f t="shared" si="6"/>
        <v>1475731.0543888446</v>
      </c>
      <c r="AD37" s="105">
        <f t="shared" ref="AD37:AD86" si="21">AC37+((1+$AH$3)^AB37)</f>
        <v>1475733.2109801122</v>
      </c>
      <c r="AE37" s="72">
        <f t="shared" si="8"/>
        <v>33.948264421183453</v>
      </c>
      <c r="AF37" s="106">
        <f t="shared" si="9"/>
        <v>1475733.2109801122</v>
      </c>
      <c r="AG37" s="18">
        <f t="shared" si="10"/>
        <v>132532.81472313241</v>
      </c>
      <c r="AH37" s="107">
        <f t="shared" ref="AH37:AH81" si="22">AG37+((1+$AH$3)^AB37)</f>
        <v>132534.97131439997</v>
      </c>
      <c r="AI37" s="72">
        <f t="shared" si="12"/>
        <v>132532.81472313241</v>
      </c>
      <c r="AJ37" s="106">
        <f t="shared" si="13"/>
        <v>132534.97131439997</v>
      </c>
      <c r="AK37" s="113"/>
      <c r="AL37" s="106"/>
      <c r="AN37" s="81"/>
      <c r="AO37" s="18">
        <f t="shared" si="14"/>
        <v>1007078.137483002</v>
      </c>
      <c r="AP37" s="105">
        <f t="shared" ref="AP37:AP81" si="23">AO37+((1+$AH$3)^AB37)</f>
        <v>1007080.2940742696</v>
      </c>
      <c r="AQ37" s="18">
        <f t="shared" si="16"/>
        <v>164819.08933227308</v>
      </c>
      <c r="AR37" s="105">
        <f t="shared" ref="AR37:AR81" si="24">AQ37+((1+$AH$3)^AB37)</f>
        <v>164821.24592354064</v>
      </c>
      <c r="AS37" s="89"/>
      <c r="AT37" s="105"/>
      <c r="AV37" s="82"/>
      <c r="AW37" s="72">
        <f t="shared" si="18"/>
        <v>545224.31999999995</v>
      </c>
      <c r="AX37" s="106">
        <f t="shared" ref="AX37:AX81" si="25">AW37+((1+$AH$3)^AB37)</f>
        <v>545226.47659126751</v>
      </c>
      <c r="AY37" s="110">
        <f t="shared" si="20"/>
        <v>-626675.06340654241</v>
      </c>
      <c r="BA37" s="93">
        <v>26</v>
      </c>
    </row>
    <row r="38" spans="1:53">
      <c r="A38" s="5">
        <v>2007</v>
      </c>
      <c r="B38" s="5">
        <v>27</v>
      </c>
      <c r="C38" s="1">
        <v>1.7</v>
      </c>
      <c r="D38" s="5">
        <v>170</v>
      </c>
      <c r="E38" s="5">
        <v>105</v>
      </c>
      <c r="F38" s="17">
        <v>105</v>
      </c>
      <c r="G38" s="36">
        <v>14.84</v>
      </c>
      <c r="H38" s="19">
        <f>(G38-G37)/G37*100</f>
        <v>11.746987951807233</v>
      </c>
      <c r="I38" s="18">
        <f t="shared" si="0"/>
        <v>22.618114441169446</v>
      </c>
      <c r="J38" s="36">
        <v>10.62</v>
      </c>
      <c r="K38" s="18">
        <f t="shared" si="1"/>
        <v>33.143658500994832</v>
      </c>
      <c r="L38" s="70">
        <v>408.75</v>
      </c>
      <c r="M38" s="18">
        <v>8</v>
      </c>
      <c r="N38" s="18">
        <f t="shared" si="2"/>
        <v>388.67807076221874</v>
      </c>
      <c r="O38" s="36">
        <v>327</v>
      </c>
      <c r="P38" s="18">
        <f t="shared" si="3"/>
        <v>312.54024608414727</v>
      </c>
      <c r="Q38" s="36">
        <v>44693.75</v>
      </c>
      <c r="R38" s="36">
        <f>(Q38-Q37)/Q37*100</f>
        <v>0.60778299895889021</v>
      </c>
      <c r="S38" s="18">
        <f t="shared" si="4"/>
        <v>31136.415086803758</v>
      </c>
      <c r="T38" s="36">
        <v>35755</v>
      </c>
      <c r="U38" s="18">
        <f t="shared" si="5"/>
        <v>24910.643477818499</v>
      </c>
      <c r="V38" s="18"/>
      <c r="W38" s="18">
        <v>545224.31999999995</v>
      </c>
      <c r="X38" s="18"/>
      <c r="Y38" s="18"/>
      <c r="Z38" s="18"/>
      <c r="AA38" s="18"/>
      <c r="AB38" s="93">
        <v>27</v>
      </c>
      <c r="AC38" s="18">
        <f t="shared" si="6"/>
        <v>1440754.8350382452</v>
      </c>
      <c r="AD38" s="105">
        <f t="shared" si="21"/>
        <v>1440757.0563272508</v>
      </c>
      <c r="AE38" s="72">
        <f t="shared" si="8"/>
        <v>33.143658500994832</v>
      </c>
      <c r="AF38" s="106">
        <f t="shared" si="9"/>
        <v>1440757.0563272508</v>
      </c>
      <c r="AG38" s="18">
        <f t="shared" si="10"/>
        <v>129391.66187883697</v>
      </c>
      <c r="AH38" s="107">
        <f t="shared" si="22"/>
        <v>129393.88316784253</v>
      </c>
      <c r="AI38" s="72">
        <f t="shared" si="12"/>
        <v>129391.66187883697</v>
      </c>
      <c r="AJ38" s="106">
        <f t="shared" si="13"/>
        <v>129393.88316784253</v>
      </c>
      <c r="AK38" s="113"/>
      <c r="AL38" s="106"/>
      <c r="AN38" s="81"/>
      <c r="AO38" s="18">
        <f t="shared" si="14"/>
        <v>983209.43475763581</v>
      </c>
      <c r="AP38" s="105">
        <f t="shared" si="23"/>
        <v>983211.65604664141</v>
      </c>
      <c r="AQ38" s="18">
        <f t="shared" si="16"/>
        <v>160912.72129555856</v>
      </c>
      <c r="AR38" s="105">
        <f t="shared" si="24"/>
        <v>160914.94258456412</v>
      </c>
      <c r="AS38" s="89"/>
      <c r="AT38" s="105"/>
      <c r="AV38" s="82"/>
      <c r="AW38" s="72">
        <f t="shared" si="18"/>
        <v>545224.31999999995</v>
      </c>
      <c r="AX38" s="106">
        <f t="shared" si="25"/>
        <v>545226.54128900554</v>
      </c>
      <c r="AY38" s="110">
        <f t="shared" si="20"/>
        <v>-598900.05734219961</v>
      </c>
      <c r="BA38" s="93">
        <v>27</v>
      </c>
    </row>
    <row r="39" spans="1:53">
      <c r="A39" s="5">
        <v>2008</v>
      </c>
      <c r="B39" s="5">
        <v>28</v>
      </c>
      <c r="C39" s="1">
        <v>3.4</v>
      </c>
      <c r="D39" s="5">
        <v>170</v>
      </c>
      <c r="E39" s="5">
        <v>105</v>
      </c>
      <c r="F39" s="17">
        <v>105</v>
      </c>
      <c r="G39" s="36">
        <v>13.612500000000001</v>
      </c>
      <c r="H39" s="19">
        <f t="shared" ref="H39:H47" si="26">(G39-G38)/G38*100</f>
        <v>-8.2715633423180535</v>
      </c>
      <c r="I39" s="18">
        <f t="shared" si="0"/>
        <v>22.082043773252973</v>
      </c>
      <c r="J39" s="36">
        <v>11.87</v>
      </c>
      <c r="K39" s="18">
        <f t="shared" si="1"/>
        <v>32.358122500810673</v>
      </c>
      <c r="L39" s="71">
        <v>408.75</v>
      </c>
      <c r="M39" s="18">
        <v>8</v>
      </c>
      <c r="N39" s="18">
        <f t="shared" si="2"/>
        <v>379.46603350155596</v>
      </c>
      <c r="O39" s="36">
        <v>327</v>
      </c>
      <c r="P39" s="18">
        <f t="shared" si="3"/>
        <v>305.13274715646725</v>
      </c>
      <c r="Q39" s="36">
        <v>47642.5</v>
      </c>
      <c r="R39" s="36">
        <f t="shared" ref="R39:R47" si="27">(Q39-Q38)/Q38*100</f>
        <v>6.5976786463431694</v>
      </c>
      <c r="S39" s="18">
        <f t="shared" si="4"/>
        <v>30398.452650742958</v>
      </c>
      <c r="T39" s="36">
        <v>38114</v>
      </c>
      <c r="U39" s="18">
        <f t="shared" si="5"/>
        <v>24320.23770716431</v>
      </c>
      <c r="V39" s="18"/>
      <c r="W39" s="18">
        <v>545224.31999999995</v>
      </c>
      <c r="X39" s="18"/>
      <c r="Y39" s="18"/>
      <c r="Z39" s="18"/>
      <c r="AA39" s="18"/>
      <c r="AB39" s="93">
        <v>28</v>
      </c>
      <c r="AC39" s="18">
        <f t="shared" si="6"/>
        <v>1406607.5851102399</v>
      </c>
      <c r="AD39" s="105">
        <f t="shared" si="21"/>
        <v>1406609.8730379157</v>
      </c>
      <c r="AE39" s="72">
        <f t="shared" si="8"/>
        <v>32.358122500810673</v>
      </c>
      <c r="AF39" s="106">
        <f t="shared" si="9"/>
        <v>1406609.8730379157</v>
      </c>
      <c r="AG39" s="18">
        <f t="shared" si="10"/>
        <v>126324.95732277744</v>
      </c>
      <c r="AH39" s="107">
        <f t="shared" si="22"/>
        <v>126327.24525045317</v>
      </c>
      <c r="AI39" s="72">
        <f t="shared" si="12"/>
        <v>126324.95732277744</v>
      </c>
      <c r="AJ39" s="106">
        <f t="shared" si="13"/>
        <v>126327.24525045317</v>
      </c>
      <c r="AK39" s="113"/>
      <c r="AL39" s="106"/>
      <c r="AN39" s="81"/>
      <c r="AO39" s="18">
        <f t="shared" si="14"/>
        <v>959906.44282330677</v>
      </c>
      <c r="AP39" s="105">
        <f t="shared" si="23"/>
        <v>959908.73075098253</v>
      </c>
      <c r="AQ39" s="18">
        <f t="shared" si="16"/>
        <v>157098.93786964417</v>
      </c>
      <c r="AR39" s="105">
        <f t="shared" si="24"/>
        <v>157101.2257973199</v>
      </c>
      <c r="AS39" s="89"/>
      <c r="AT39" s="105"/>
      <c r="AV39" s="82"/>
      <c r="AW39" s="72">
        <f t="shared" si="18"/>
        <v>545224.31999999995</v>
      </c>
      <c r="AX39" s="106">
        <f t="shared" si="25"/>
        <v>545226.60792767571</v>
      </c>
      <c r="AY39" s="110">
        <f t="shared" si="20"/>
        <v>-571783.34862062661</v>
      </c>
      <c r="BA39" s="93">
        <v>28</v>
      </c>
    </row>
    <row r="40" spans="1:53">
      <c r="A40" s="5">
        <v>2009</v>
      </c>
      <c r="B40" s="5">
        <v>29</v>
      </c>
      <c r="C40" s="1">
        <v>1.3</v>
      </c>
      <c r="D40" s="5">
        <v>170</v>
      </c>
      <c r="E40" s="5">
        <v>105</v>
      </c>
      <c r="F40" s="17">
        <v>105</v>
      </c>
      <c r="G40" s="36">
        <v>14.862500000000001</v>
      </c>
      <c r="H40" s="19">
        <f t="shared" si="26"/>
        <v>9.1827364554637274</v>
      </c>
      <c r="I40" s="18">
        <f t="shared" si="0"/>
        <v>21.558678486315447</v>
      </c>
      <c r="J40" s="36">
        <v>10.89</v>
      </c>
      <c r="K40" s="18">
        <f t="shared" si="1"/>
        <v>31.591204445521374</v>
      </c>
      <c r="L40" s="71">
        <v>445</v>
      </c>
      <c r="M40" s="36">
        <f>(L40-L39)/L39*100</f>
        <v>8.8685015290519882</v>
      </c>
      <c r="N40" s="18">
        <f t="shared" si="2"/>
        <v>370.47233022182866</v>
      </c>
      <c r="O40" s="36">
        <v>356</v>
      </c>
      <c r="P40" s="18">
        <f t="shared" si="3"/>
        <v>297.90081294741486</v>
      </c>
      <c r="Q40" s="36">
        <v>49636.25</v>
      </c>
      <c r="R40" s="36">
        <f t="shared" si="27"/>
        <v>4.1848139791152859</v>
      </c>
      <c r="S40" s="18">
        <f t="shared" si="4"/>
        <v>29677.98062118909</v>
      </c>
      <c r="T40" s="36">
        <v>39709</v>
      </c>
      <c r="U40" s="18">
        <f t="shared" si="5"/>
        <v>23743.825110726284</v>
      </c>
      <c r="V40" s="18"/>
      <c r="W40" s="18">
        <v>545224.31999999995</v>
      </c>
      <c r="X40" s="18"/>
      <c r="Y40" s="18"/>
      <c r="Z40" s="18"/>
      <c r="AA40" s="18"/>
      <c r="AB40" s="93">
        <v>29</v>
      </c>
      <c r="AC40" s="18">
        <f t="shared" si="6"/>
        <v>1373269.6572468141</v>
      </c>
      <c r="AD40" s="105">
        <f t="shared" si="21"/>
        <v>1373272.0138123201</v>
      </c>
      <c r="AE40" s="72">
        <f t="shared" si="8"/>
        <v>31.591204445521374</v>
      </c>
      <c r="AF40" s="106">
        <f t="shared" si="9"/>
        <v>1373272.0138123201</v>
      </c>
      <c r="AG40" s="18">
        <f t="shared" si="10"/>
        <v>123330.93656022975</v>
      </c>
      <c r="AH40" s="107">
        <f t="shared" si="22"/>
        <v>123333.29312573576</v>
      </c>
      <c r="AI40" s="72">
        <f t="shared" si="12"/>
        <v>123330.93656022975</v>
      </c>
      <c r="AJ40" s="106">
        <f t="shared" si="13"/>
        <v>123333.29312573576</v>
      </c>
      <c r="AK40" s="113"/>
      <c r="AL40" s="106"/>
      <c r="AN40" s="81"/>
      <c r="AO40" s="18">
        <f t="shared" si="14"/>
        <v>937155.75380013243</v>
      </c>
      <c r="AP40" s="105">
        <f t="shared" si="23"/>
        <v>937158.11036563839</v>
      </c>
      <c r="AQ40" s="18">
        <f t="shared" si="16"/>
        <v>153375.54471183705</v>
      </c>
      <c r="AR40" s="105">
        <f t="shared" si="24"/>
        <v>153377.90127734307</v>
      </c>
      <c r="AS40" s="89"/>
      <c r="AT40" s="105"/>
      <c r="AV40" s="82"/>
      <c r="AW40" s="72">
        <f t="shared" si="18"/>
        <v>545224.31999999995</v>
      </c>
      <c r="AX40" s="106">
        <f t="shared" si="25"/>
        <v>545226.67656550591</v>
      </c>
      <c r="AY40" s="110">
        <f t="shared" si="20"/>
        <v>-545309.33507747576</v>
      </c>
      <c r="BA40" s="93">
        <v>29</v>
      </c>
    </row>
    <row r="41" spans="1:53">
      <c r="A41" s="5">
        <v>2010</v>
      </c>
      <c r="B41" s="5">
        <v>30</v>
      </c>
      <c r="C41" s="1">
        <v>2.2999999999999998</v>
      </c>
      <c r="D41" s="5">
        <v>170</v>
      </c>
      <c r="E41" s="5">
        <v>105</v>
      </c>
      <c r="F41" s="17">
        <v>105</v>
      </c>
      <c r="G41" s="36">
        <v>18.612500000000001</v>
      </c>
      <c r="H41" s="19">
        <f t="shared" si="26"/>
        <v>25.231286795626577</v>
      </c>
      <c r="I41" s="18">
        <f t="shared" si="0"/>
        <v>21.047717450831449</v>
      </c>
      <c r="J41" s="36">
        <v>11.89</v>
      </c>
      <c r="K41" s="18">
        <f t="shared" si="1"/>
        <v>30.842463072254155</v>
      </c>
      <c r="L41" s="71">
        <v>558.75</v>
      </c>
      <c r="M41" s="36">
        <f t="shared" ref="M41:M46" si="28">(L41-L40)/L40*100</f>
        <v>25.561797752808989</v>
      </c>
      <c r="N41" s="18">
        <f t="shared" si="2"/>
        <v>361.69178620154128</v>
      </c>
      <c r="O41" s="36">
        <v>447</v>
      </c>
      <c r="P41" s="18">
        <f t="shared" si="3"/>
        <v>290.84028240739332</v>
      </c>
      <c r="Q41" s="36">
        <v>49875</v>
      </c>
      <c r="R41" s="36">
        <f t="shared" si="27"/>
        <v>0.48099926968697276</v>
      </c>
      <c r="S41" s="18">
        <f t="shared" si="4"/>
        <v>28974.584458993784</v>
      </c>
      <c r="T41" s="36">
        <v>39900</v>
      </c>
      <c r="U41" s="18">
        <f t="shared" si="5"/>
        <v>23181.074037063365</v>
      </c>
      <c r="V41" s="18"/>
      <c r="W41" s="18">
        <v>545224.31999999995</v>
      </c>
      <c r="X41" s="18"/>
      <c r="Y41" s="18"/>
      <c r="Z41" s="18"/>
      <c r="AA41" s="18"/>
      <c r="AB41" s="93">
        <v>30</v>
      </c>
      <c r="AC41" s="18">
        <f t="shared" si="6"/>
        <v>1340721.8697508883</v>
      </c>
      <c r="AD41" s="105">
        <f t="shared" si="21"/>
        <v>1340724.2970133596</v>
      </c>
      <c r="AE41" s="72">
        <f t="shared" si="8"/>
        <v>30.842463072254155</v>
      </c>
      <c r="AF41" s="106">
        <f t="shared" si="9"/>
        <v>1340724.2970133596</v>
      </c>
      <c r="AG41" s="18">
        <f t="shared" si="10"/>
        <v>120407.87691666084</v>
      </c>
      <c r="AH41" s="107">
        <f t="shared" si="22"/>
        <v>120410.30417913203</v>
      </c>
      <c r="AI41" s="72">
        <f t="shared" si="12"/>
        <v>120407.87691666084</v>
      </c>
      <c r="AJ41" s="106">
        <f t="shared" si="13"/>
        <v>120410.30417913203</v>
      </c>
      <c r="AK41" s="113"/>
      <c r="AL41" s="106"/>
      <c r="AN41" s="81"/>
      <c r="AO41" s="18">
        <f t="shared" si="14"/>
        <v>914944.27758764313</v>
      </c>
      <c r="AP41" s="105">
        <f t="shared" si="23"/>
        <v>914946.7048501143</v>
      </c>
      <c r="AQ41" s="18">
        <f t="shared" si="16"/>
        <v>149740.39948743809</v>
      </c>
      <c r="AR41" s="105">
        <f t="shared" si="24"/>
        <v>149742.82674990929</v>
      </c>
      <c r="AS41" s="89"/>
      <c r="AT41" s="105"/>
      <c r="AV41" s="82"/>
      <c r="AW41" s="72">
        <f t="shared" si="18"/>
        <v>545224.31999999995</v>
      </c>
      <c r="AX41" s="106">
        <f t="shared" si="25"/>
        <v>545226.74726247112</v>
      </c>
      <c r="AY41" s="110">
        <f t="shared" si="20"/>
        <v>-519462.7843375525</v>
      </c>
      <c r="BA41" s="93">
        <v>30</v>
      </c>
    </row>
    <row r="42" spans="1:53">
      <c r="A42" s="5">
        <v>2011</v>
      </c>
      <c r="B42" s="5">
        <v>31</v>
      </c>
      <c r="C42" s="1">
        <v>2.8</v>
      </c>
      <c r="D42" s="5">
        <v>170</v>
      </c>
      <c r="E42" s="5">
        <v>105</v>
      </c>
      <c r="F42" s="17">
        <v>105</v>
      </c>
      <c r="G42" s="36">
        <v>21.162500000000001</v>
      </c>
      <c r="H42" s="19">
        <f t="shared" si="26"/>
        <v>13.700470114170587</v>
      </c>
      <c r="I42" s="18">
        <f t="shared" si="0"/>
        <v>20.548866674329631</v>
      </c>
      <c r="J42" s="36">
        <v>14.89</v>
      </c>
      <c r="K42" s="18">
        <f t="shared" si="1"/>
        <v>30.111467576482955</v>
      </c>
      <c r="L42" s="71">
        <v>635</v>
      </c>
      <c r="M42" s="36">
        <f t="shared" si="28"/>
        <v>13.646532438478747</v>
      </c>
      <c r="N42" s="18">
        <f t="shared" si="2"/>
        <v>353.11934936498346</v>
      </c>
      <c r="O42" s="36">
        <v>508</v>
      </c>
      <c r="P42" s="18">
        <f t="shared" si="3"/>
        <v>283.94709310760987</v>
      </c>
      <c r="Q42" s="36">
        <v>56888.75</v>
      </c>
      <c r="R42" s="36">
        <f t="shared" si="27"/>
        <v>14.06265664160401</v>
      </c>
      <c r="S42" s="18">
        <f t="shared" si="4"/>
        <v>28287.859449977874</v>
      </c>
      <c r="T42" s="36">
        <v>45511</v>
      </c>
      <c r="U42" s="18">
        <f t="shared" si="5"/>
        <v>22631.660695186791</v>
      </c>
      <c r="V42" s="18"/>
      <c r="W42" s="18">
        <v>545224.31999999995</v>
      </c>
      <c r="X42" s="18"/>
      <c r="Y42" s="18"/>
      <c r="Z42" s="18"/>
      <c r="AA42" s="18"/>
      <c r="AB42" s="93">
        <v>31</v>
      </c>
      <c r="AC42" s="18">
        <f t="shared" si="6"/>
        <v>1308945.495549714</v>
      </c>
      <c r="AD42" s="105">
        <f t="shared" si="21"/>
        <v>1308947.9956300594</v>
      </c>
      <c r="AE42" s="72">
        <f t="shared" si="8"/>
        <v>30.111467576482955</v>
      </c>
      <c r="AF42" s="106">
        <f t="shared" si="9"/>
        <v>1308947.9956300594</v>
      </c>
      <c r="AG42" s="18">
        <f t="shared" si="10"/>
        <v>117554.09654655049</v>
      </c>
      <c r="AH42" s="107">
        <f t="shared" si="22"/>
        <v>117556.59662689581</v>
      </c>
      <c r="AI42" s="72">
        <f t="shared" si="12"/>
        <v>117554.09654655049</v>
      </c>
      <c r="AJ42" s="106">
        <f t="shared" si="13"/>
        <v>117556.59662689581</v>
      </c>
      <c r="AK42" s="113"/>
      <c r="AL42" s="106"/>
      <c r="AN42" s="81"/>
      <c r="AO42" s="18">
        <f t="shared" si="14"/>
        <v>893259.23433310899</v>
      </c>
      <c r="AP42" s="105">
        <f t="shared" si="23"/>
        <v>893261.73441345431</v>
      </c>
      <c r="AQ42" s="18">
        <f t="shared" si="16"/>
        <v>146191.41063710317</v>
      </c>
      <c r="AR42" s="105">
        <f t="shared" si="24"/>
        <v>146193.91071744848</v>
      </c>
      <c r="AS42" s="89"/>
      <c r="AT42" s="105"/>
      <c r="AV42" s="82"/>
      <c r="AW42" s="72">
        <f t="shared" si="18"/>
        <v>545224.31999999995</v>
      </c>
      <c r="AX42" s="106">
        <f t="shared" si="25"/>
        <v>545226.82008034526</v>
      </c>
      <c r="AY42" s="110">
        <f t="shared" si="20"/>
        <v>-494228.8250505575</v>
      </c>
      <c r="BA42" s="93">
        <v>31</v>
      </c>
    </row>
    <row r="43" spans="1:53">
      <c r="A43" s="5">
        <v>2012</v>
      </c>
      <c r="B43" s="5">
        <v>32</v>
      </c>
      <c r="C43" s="1">
        <v>2.4</v>
      </c>
      <c r="D43" s="5">
        <v>170</v>
      </c>
      <c r="E43" s="5">
        <v>105</v>
      </c>
      <c r="F43" s="17">
        <v>105</v>
      </c>
      <c r="G43" s="36">
        <v>23.162500000000001</v>
      </c>
      <c r="H43" s="19">
        <f t="shared" si="26"/>
        <v>9.4506792675723563</v>
      </c>
      <c r="I43" s="18">
        <f t="shared" si="0"/>
        <v>20.061839132237811</v>
      </c>
      <c r="J43" s="36">
        <v>16.93</v>
      </c>
      <c r="K43" s="18">
        <f t="shared" si="1"/>
        <v>29.39779736415576</v>
      </c>
      <c r="L43" s="71">
        <v>693.75</v>
      </c>
      <c r="M43" s="36">
        <f t="shared" si="28"/>
        <v>9.2519685039370074</v>
      </c>
      <c r="N43" s="18">
        <f t="shared" si="2"/>
        <v>344.75008737540946</v>
      </c>
      <c r="O43" s="36">
        <v>555</v>
      </c>
      <c r="P43" s="18">
        <f t="shared" si="3"/>
        <v>277.2172789026701</v>
      </c>
      <c r="Q43" s="36">
        <v>52143.287499999999</v>
      </c>
      <c r="R43" s="36">
        <f t="shared" si="27"/>
        <v>-8.341653666146648</v>
      </c>
      <c r="S43" s="18">
        <f t="shared" si="4"/>
        <v>27617.41047207038</v>
      </c>
      <c r="T43" s="36">
        <v>41714.629999999997</v>
      </c>
      <c r="U43" s="18">
        <f t="shared" si="5"/>
        <v>22095.268968259959</v>
      </c>
      <c r="V43" s="18"/>
      <c r="W43" s="18">
        <v>545224.31999999995</v>
      </c>
      <c r="X43" s="18"/>
      <c r="Y43" s="18"/>
      <c r="Z43" s="18"/>
      <c r="AA43" s="18"/>
      <c r="AB43" s="93">
        <v>32</v>
      </c>
      <c r="AC43" s="18">
        <f t="shared" si="6"/>
        <v>1277922.2514198509</v>
      </c>
      <c r="AD43" s="105">
        <f t="shared" si="21"/>
        <v>1277924.8265026065</v>
      </c>
      <c r="AE43" s="72">
        <f t="shared" si="8"/>
        <v>29.39779736415576</v>
      </c>
      <c r="AF43" s="106">
        <f t="shared" si="9"/>
        <v>1277924.8265026065</v>
      </c>
      <c r="AG43" s="18">
        <f t="shared" si="10"/>
        <v>114767.95346570542</v>
      </c>
      <c r="AH43" s="107">
        <f t="shared" si="22"/>
        <v>114770.52854846111</v>
      </c>
      <c r="AI43" s="72">
        <f t="shared" si="12"/>
        <v>114767.95346570542</v>
      </c>
      <c r="AJ43" s="106">
        <f t="shared" si="13"/>
        <v>114770.52854846111</v>
      </c>
      <c r="AK43" s="113"/>
      <c r="AL43" s="106"/>
      <c r="AN43" s="81"/>
      <c r="AO43" s="18">
        <f t="shared" si="14"/>
        <v>872088.14707837766</v>
      </c>
      <c r="AP43" s="105">
        <f t="shared" si="23"/>
        <v>872090.72216113331</v>
      </c>
      <c r="AQ43" s="18">
        <f t="shared" si="16"/>
        <v>142726.53617341953</v>
      </c>
      <c r="AR43" s="105">
        <f t="shared" si="24"/>
        <v>142729.11125617521</v>
      </c>
      <c r="AS43" s="89"/>
      <c r="AT43" s="105"/>
      <c r="AV43" s="82"/>
      <c r="AW43" s="72">
        <f t="shared" si="18"/>
        <v>545224.31999999995</v>
      </c>
      <c r="AX43" s="106">
        <f t="shared" si="25"/>
        <v>545226.8950827556</v>
      </c>
      <c r="AY43" s="110">
        <f t="shared" si="20"/>
        <v>-469592.93833455304</v>
      </c>
      <c r="BA43" s="93">
        <v>32</v>
      </c>
    </row>
    <row r="44" spans="1:53">
      <c r="A44" s="5">
        <v>2013</v>
      </c>
      <c r="B44" s="5">
        <v>33</v>
      </c>
      <c r="C44" s="1">
        <v>0.8</v>
      </c>
      <c r="D44" s="5">
        <v>170</v>
      </c>
      <c r="E44" s="5">
        <v>105</v>
      </c>
      <c r="F44" s="17">
        <v>105</v>
      </c>
      <c r="G44" s="36">
        <v>25.2</v>
      </c>
      <c r="H44" s="19">
        <f t="shared" si="26"/>
        <v>8.7965461413923265</v>
      </c>
      <c r="I44" s="18">
        <f t="shared" si="0"/>
        <v>19.586354602737153</v>
      </c>
      <c r="J44" s="36">
        <v>18.53</v>
      </c>
      <c r="K44" s="18">
        <f t="shared" si="1"/>
        <v>28.70104180969668</v>
      </c>
      <c r="L44" s="71">
        <v>707.5</v>
      </c>
      <c r="M44" s="36">
        <f t="shared" si="28"/>
        <v>1.9819819819819819</v>
      </c>
      <c r="N44" s="18">
        <f t="shared" si="2"/>
        <v>336.57918479711117</v>
      </c>
      <c r="O44" s="36">
        <v>566</v>
      </c>
      <c r="P44" s="18">
        <f t="shared" si="3"/>
        <v>270.64696764856996</v>
      </c>
      <c r="Q44" s="36">
        <v>52500</v>
      </c>
      <c r="R44" s="36">
        <f t="shared" si="27"/>
        <v>0.68410051821147921</v>
      </c>
      <c r="S44" s="18">
        <f t="shared" si="4"/>
        <v>26962.851767966458</v>
      </c>
      <c r="T44" s="36">
        <v>42000</v>
      </c>
      <c r="U44" s="18">
        <f t="shared" si="5"/>
        <v>21571.590231713752</v>
      </c>
      <c r="V44" s="18"/>
      <c r="W44" s="18">
        <v>545224.31999999995</v>
      </c>
      <c r="X44" s="18"/>
      <c r="Y44" s="18"/>
      <c r="Z44" s="18"/>
      <c r="AA44" s="18"/>
      <c r="AB44" s="93">
        <v>33</v>
      </c>
      <c r="AC44" s="18">
        <f t="shared" si="6"/>
        <v>1247634.2874675146</v>
      </c>
      <c r="AD44" s="105">
        <f t="shared" si="21"/>
        <v>1247636.939802753</v>
      </c>
      <c r="AE44" s="72">
        <f t="shared" si="8"/>
        <v>28.70104180969668</v>
      </c>
      <c r="AF44" s="106">
        <f t="shared" si="9"/>
        <v>1247636.939802753</v>
      </c>
      <c r="AG44" s="18">
        <f t="shared" si="10"/>
        <v>112047.84460650796</v>
      </c>
      <c r="AH44" s="107">
        <f t="shared" si="22"/>
        <v>112050.49694174631</v>
      </c>
      <c r="AI44" s="72">
        <f t="shared" si="12"/>
        <v>112047.84460650796</v>
      </c>
      <c r="AJ44" s="106">
        <f t="shared" si="13"/>
        <v>112050.49694174631</v>
      </c>
      <c r="AK44" s="113"/>
      <c r="AL44" s="106"/>
      <c r="AN44" s="81"/>
      <c r="AO44" s="18">
        <f t="shared" si="14"/>
        <v>851418.83458098397</v>
      </c>
      <c r="AP44" s="105">
        <f t="shared" si="23"/>
        <v>851421.48691622238</v>
      </c>
      <c r="AQ44" s="18">
        <f t="shared" si="16"/>
        <v>139343.78250600403</v>
      </c>
      <c r="AR44" s="105">
        <f t="shared" si="24"/>
        <v>139346.43484124239</v>
      </c>
      <c r="AS44" s="89"/>
      <c r="AT44" s="105"/>
      <c r="AV44" s="82"/>
      <c r="AW44" s="72">
        <f t="shared" si="18"/>
        <v>545224.31999999995</v>
      </c>
      <c r="AX44" s="106">
        <f t="shared" si="25"/>
        <v>545226.97233523836</v>
      </c>
      <c r="AY44" s="110">
        <f t="shared" si="20"/>
        <v>-445540.94942222675</v>
      </c>
      <c r="BA44" s="93">
        <v>33</v>
      </c>
    </row>
    <row r="45" spans="1:53">
      <c r="A45" s="5">
        <v>2014</v>
      </c>
      <c r="B45" s="5">
        <v>34</v>
      </c>
      <c r="C45" s="1">
        <v>0.6</v>
      </c>
      <c r="D45" s="5">
        <v>170</v>
      </c>
      <c r="E45" s="5">
        <v>105</v>
      </c>
      <c r="F45" s="17">
        <v>105</v>
      </c>
      <c r="G45" s="36">
        <v>27.8125</v>
      </c>
      <c r="H45" s="19">
        <f t="shared" si="26"/>
        <v>10.367063492063496</v>
      </c>
      <c r="I45" s="18">
        <f t="shared" si="0"/>
        <v>19.122139505530523</v>
      </c>
      <c r="J45" s="36">
        <v>20.16</v>
      </c>
      <c r="K45" s="18">
        <f t="shared" si="1"/>
        <v>28.020800019743689</v>
      </c>
      <c r="L45" s="71">
        <v>730</v>
      </c>
      <c r="M45" s="36">
        <f t="shared" si="28"/>
        <v>3.1802120141342751</v>
      </c>
      <c r="N45" s="18">
        <f t="shared" si="2"/>
        <v>328.60194032475363</v>
      </c>
      <c r="O45" s="36">
        <v>584</v>
      </c>
      <c r="P45" s="18">
        <f t="shared" si="3"/>
        <v>264.23237897477446</v>
      </c>
      <c r="Q45" s="36">
        <v>53375</v>
      </c>
      <c r="R45" s="36">
        <f t="shared" si="27"/>
        <v>1.6666666666666667</v>
      </c>
      <c r="S45" s="18">
        <f t="shared" si="4"/>
        <v>26323.806723173624</v>
      </c>
      <c r="T45" s="36">
        <v>42700</v>
      </c>
      <c r="U45" s="18">
        <f t="shared" si="5"/>
        <v>21060.323175672747</v>
      </c>
      <c r="V45" s="18"/>
      <c r="W45" s="18">
        <v>545224.31999999995</v>
      </c>
      <c r="X45" s="18"/>
      <c r="Y45" s="18"/>
      <c r="Z45" s="18"/>
      <c r="AA45" s="18"/>
      <c r="AB45" s="93">
        <v>34</v>
      </c>
      <c r="AC45" s="18">
        <f t="shared" si="6"/>
        <v>1218064.1768582582</v>
      </c>
      <c r="AD45" s="105">
        <f t="shared" si="21"/>
        <v>1218066.9087635537</v>
      </c>
      <c r="AE45" s="72">
        <f t="shared" si="8"/>
        <v>28.020800019743689</v>
      </c>
      <c r="AF45" s="106">
        <f t="shared" si="9"/>
        <v>1218066.9087635537</v>
      </c>
      <c r="AG45" s="18">
        <f t="shared" si="10"/>
        <v>109392.20489555663</v>
      </c>
      <c r="AH45" s="107">
        <f t="shared" si="22"/>
        <v>109394.93680085214</v>
      </c>
      <c r="AI45" s="72">
        <f t="shared" si="12"/>
        <v>109392.20489555663</v>
      </c>
      <c r="AJ45" s="106">
        <f t="shared" si="13"/>
        <v>109394.93680085214</v>
      </c>
      <c r="AK45" s="113"/>
      <c r="AL45" s="106"/>
      <c r="AN45" s="81"/>
      <c r="AO45" s="18">
        <f t="shared" si="14"/>
        <v>831239.40430541185</v>
      </c>
      <c r="AP45" s="105">
        <f t="shared" si="23"/>
        <v>831242.13621070737</v>
      </c>
      <c r="AQ45" s="18">
        <f t="shared" si="16"/>
        <v>136041.203294448</v>
      </c>
      <c r="AR45" s="105">
        <f t="shared" si="24"/>
        <v>136043.93519974352</v>
      </c>
      <c r="AS45" s="89"/>
      <c r="AT45" s="105"/>
      <c r="AV45" s="82"/>
      <c r="AW45" s="72">
        <f t="shared" si="18"/>
        <v>545224.31999999995</v>
      </c>
      <c r="AX45" s="106">
        <f t="shared" si="25"/>
        <v>545227.05190529546</v>
      </c>
      <c r="AY45" s="110">
        <f t="shared" si="20"/>
        <v>-422059.01950515574</v>
      </c>
      <c r="BA45" s="93">
        <v>34</v>
      </c>
    </row>
    <row r="46" spans="1:53">
      <c r="A46" s="5">
        <v>2015</v>
      </c>
      <c r="B46" s="5">
        <v>35</v>
      </c>
      <c r="C46" s="1">
        <v>0.5</v>
      </c>
      <c r="D46" s="5">
        <v>170</v>
      </c>
      <c r="E46" s="5">
        <v>105</v>
      </c>
      <c r="F46" s="17">
        <v>105</v>
      </c>
      <c r="G46" s="36">
        <v>29.2</v>
      </c>
      <c r="H46" s="19">
        <f t="shared" si="26"/>
        <v>4.9887640449438182</v>
      </c>
      <c r="I46" s="18">
        <f t="shared" si="0"/>
        <v>18.668926744432138</v>
      </c>
      <c r="J46" s="36">
        <v>22.25</v>
      </c>
      <c r="K46" s="18">
        <f t="shared" si="1"/>
        <v>27.356680602485969</v>
      </c>
      <c r="L46" s="71">
        <v>736.25</v>
      </c>
      <c r="M46" s="36">
        <f t="shared" si="28"/>
        <v>0.85616438356164382</v>
      </c>
      <c r="N46" s="18">
        <f t="shared" si="2"/>
        <v>320.81376407837723</v>
      </c>
      <c r="O46" s="36">
        <v>589</v>
      </c>
      <c r="P46" s="18">
        <f t="shared" si="3"/>
        <v>257.9698221090996</v>
      </c>
      <c r="Q46" s="36">
        <v>60175</v>
      </c>
      <c r="R46" s="36">
        <f t="shared" si="27"/>
        <v>12.740046838407496</v>
      </c>
      <c r="S46" s="18">
        <f t="shared" si="4"/>
        <v>25699.907649318458</v>
      </c>
      <c r="T46" s="36">
        <v>48140</v>
      </c>
      <c r="U46" s="18">
        <f t="shared" si="5"/>
        <v>20561.173631590067</v>
      </c>
      <c r="V46" s="18"/>
      <c r="W46" s="18">
        <v>545224.31999999995</v>
      </c>
      <c r="X46" s="18"/>
      <c r="Y46" s="18"/>
      <c r="Z46" s="18"/>
      <c r="AA46" s="18"/>
      <c r="AB46" s="93">
        <v>35</v>
      </c>
      <c r="AC46" s="18">
        <f t="shared" si="6"/>
        <v>1189194.9057900649</v>
      </c>
      <c r="AD46" s="105">
        <f t="shared" si="21"/>
        <v>1189197.7196525193</v>
      </c>
      <c r="AE46" s="72">
        <f t="shared" si="8"/>
        <v>27.356680602485969</v>
      </c>
      <c r="AF46" s="106">
        <f t="shared" si="9"/>
        <v>1189197.7196525193</v>
      </c>
      <c r="AG46" s="18">
        <f t="shared" si="10"/>
        <v>106799.50635316723</v>
      </c>
      <c r="AH46" s="107">
        <f t="shared" si="22"/>
        <v>106802.3202156216</v>
      </c>
      <c r="AI46" s="72">
        <f t="shared" si="12"/>
        <v>106799.50635316723</v>
      </c>
      <c r="AJ46" s="106">
        <f t="shared" si="13"/>
        <v>106802.3202156216</v>
      </c>
      <c r="AK46" s="113"/>
      <c r="AL46" s="106"/>
      <c r="AN46" s="81"/>
      <c r="AO46" s="18">
        <f t="shared" si="14"/>
        <v>811538.24558046507</v>
      </c>
      <c r="AP46" s="105">
        <f t="shared" si="23"/>
        <v>811541.05944291945</v>
      </c>
      <c r="AQ46" s="18">
        <f t="shared" si="16"/>
        <v>132816.89832844818</v>
      </c>
      <c r="AR46" s="105">
        <f t="shared" si="24"/>
        <v>132819.71219090256</v>
      </c>
      <c r="AS46" s="89"/>
      <c r="AT46" s="105"/>
      <c r="AV46" s="82"/>
      <c r="AW46" s="72">
        <f t="shared" si="18"/>
        <v>545224.31999999995</v>
      </c>
      <c r="AX46" s="106">
        <f t="shared" si="25"/>
        <v>545227.13386245433</v>
      </c>
      <c r="AY46" s="110">
        <f t="shared" si="20"/>
        <v>-399133.63777136803</v>
      </c>
      <c r="BA46" s="93">
        <v>35</v>
      </c>
    </row>
    <row r="47" spans="1:53">
      <c r="A47" s="5">
        <v>2016</v>
      </c>
      <c r="B47" s="5">
        <v>36</v>
      </c>
      <c r="C47" s="20">
        <v>0.8</v>
      </c>
      <c r="D47" s="5">
        <v>170</v>
      </c>
      <c r="E47" s="5">
        <v>105</v>
      </c>
      <c r="F47" s="18">
        <f t="shared" ref="F47:F58" si="29">F46-(1+$G$3)</f>
        <v>104.21197530864198</v>
      </c>
      <c r="G47" s="36">
        <v>28.2</v>
      </c>
      <c r="H47" s="19">
        <f t="shared" si="26"/>
        <v>-3.4246575342465753</v>
      </c>
      <c r="I47" s="18">
        <f t="shared" si="0"/>
        <v>18.226455553688002</v>
      </c>
      <c r="J47" s="36">
        <v>23.36</v>
      </c>
      <c r="K47" s="18">
        <f t="shared" si="1"/>
        <v>26.708301442468159</v>
      </c>
      <c r="L47" s="70">
        <v>727.5</v>
      </c>
      <c r="M47" s="18">
        <v>9</v>
      </c>
      <c r="N47" s="18">
        <f t="shared" si="2"/>
        <v>313.21017496251102</v>
      </c>
      <c r="O47" s="36">
        <v>582</v>
      </c>
      <c r="P47" s="18">
        <f t="shared" si="3"/>
        <v>251.85569375414696</v>
      </c>
      <c r="Q47" s="36">
        <v>59487.5</v>
      </c>
      <c r="R47" s="36">
        <f t="shared" si="27"/>
        <v>-1.1425010386373078</v>
      </c>
      <c r="S47" s="18">
        <f t="shared" si="4"/>
        <v>25090.795572589155</v>
      </c>
      <c r="T47" s="36">
        <v>47590</v>
      </c>
      <c r="U47" s="18">
        <f t="shared" si="5"/>
        <v>20073.854402991139</v>
      </c>
      <c r="V47" s="18"/>
      <c r="W47" s="18">
        <v>545224.31999999995</v>
      </c>
      <c r="X47" s="18"/>
      <c r="Y47" s="18"/>
      <c r="Z47" s="18"/>
      <c r="AA47" s="18"/>
      <c r="AB47" s="93">
        <v>36</v>
      </c>
      <c r="AC47" s="18">
        <f t="shared" si="6"/>
        <v>1152296.4880897191</v>
      </c>
      <c r="AD47" s="105">
        <f t="shared" si="21"/>
        <v>1152299.386368047</v>
      </c>
      <c r="AE47" s="72">
        <f t="shared" si="8"/>
        <v>26.708301442468159</v>
      </c>
      <c r="AF47" s="106">
        <f t="shared" si="9"/>
        <v>1152299.386368047</v>
      </c>
      <c r="AG47" s="18">
        <f t="shared" si="10"/>
        <v>104268.25721421684</v>
      </c>
      <c r="AH47" s="107">
        <f t="shared" si="22"/>
        <v>104271.15549254484</v>
      </c>
      <c r="AI47" s="72">
        <f t="shared" si="12"/>
        <v>104268.25721421684</v>
      </c>
      <c r="AJ47" s="106">
        <f t="shared" si="13"/>
        <v>104271.15549254484</v>
      </c>
      <c r="AK47" s="113"/>
      <c r="AL47" s="106"/>
      <c r="AN47" s="81"/>
      <c r="AO47" s="18">
        <f t="shared" si="14"/>
        <v>786357.78355574771</v>
      </c>
      <c r="AP47" s="105">
        <f t="shared" si="23"/>
        <v>786360.68183407572</v>
      </c>
      <c r="AQ47" s="18">
        <f t="shared" si="16"/>
        <v>129669.01243447956</v>
      </c>
      <c r="AR47" s="105">
        <f t="shared" si="24"/>
        <v>129671.91071280757</v>
      </c>
      <c r="AS47" s="89"/>
      <c r="AT47" s="105"/>
      <c r="AV47" s="82"/>
      <c r="AW47" s="72">
        <f t="shared" si="18"/>
        <v>545224.31999999995</v>
      </c>
      <c r="AX47" s="106">
        <f t="shared" si="25"/>
        <v>545227.21827832796</v>
      </c>
      <c r="AY47" s="110">
        <f t="shared" si="20"/>
        <v>-370805.37426855532</v>
      </c>
      <c r="BA47" s="93">
        <v>36</v>
      </c>
    </row>
    <row r="48" spans="1:53">
      <c r="A48" s="5">
        <v>2017</v>
      </c>
      <c r="B48" s="5">
        <v>37</v>
      </c>
      <c r="C48" s="20">
        <v>1.4</v>
      </c>
      <c r="D48" s="5">
        <v>170</v>
      </c>
      <c r="E48" s="5">
        <v>105</v>
      </c>
      <c r="F48" s="18">
        <f t="shared" si="29"/>
        <v>103.42395061728396</v>
      </c>
      <c r="G48" s="18">
        <f t="shared" ref="G48:G61" si="30">(G47)+(1+$G$4)</f>
        <v>29.273099999999999</v>
      </c>
      <c r="H48" s="21">
        <v>8</v>
      </c>
      <c r="I48" s="18">
        <f t="shared" si="0"/>
        <v>17.7944713479387</v>
      </c>
      <c r="J48" s="18">
        <v>22.56</v>
      </c>
      <c r="K48" s="18">
        <f t="shared" si="1"/>
        <v>26.075289480731964</v>
      </c>
      <c r="L48" s="18">
        <f t="shared" ref="L48:L60" si="31">L47+(1+$M$4)</f>
        <v>728.59049594086275</v>
      </c>
      <c r="M48" s="18">
        <v>9</v>
      </c>
      <c r="N48" s="18">
        <f t="shared" si="2"/>
        <v>305.78679808787768</v>
      </c>
      <c r="O48" s="18">
        <f t="shared" ref="O48:O85" si="32">O47+(1+$M$4)</f>
        <v>583.09049594086275</v>
      </c>
      <c r="P48" s="18">
        <f t="shared" si="3"/>
        <v>245.88647601406856</v>
      </c>
      <c r="Q48" s="18">
        <f t="shared" ref="Q48:Q85" si="33">Q47+(1+$R$4)</f>
        <v>59488.531540590855</v>
      </c>
      <c r="R48" s="18">
        <v>0.3</v>
      </c>
      <c r="S48" s="18">
        <f t="shared" si="4"/>
        <v>24496.120027192188</v>
      </c>
      <c r="T48" s="18">
        <f t="shared" ref="T48:T85" si="34">T47+(1+$R$4)</f>
        <v>47591.031540590855</v>
      </c>
      <c r="U48" s="18">
        <f t="shared" si="5"/>
        <v>19598.085100228996</v>
      </c>
      <c r="V48" s="18"/>
      <c r="W48" s="18">
        <v>545224.31999999995</v>
      </c>
      <c r="X48" s="18"/>
      <c r="Y48" s="18"/>
      <c r="Z48" s="18"/>
      <c r="AA48" s="18"/>
      <c r="AB48" s="93">
        <v>37</v>
      </c>
      <c r="AC48" s="18">
        <f t="shared" si="6"/>
        <v>1116479.1129568552</v>
      </c>
      <c r="AD48" s="105">
        <f t="shared" si="21"/>
        <v>1116482.0981835329</v>
      </c>
      <c r="AE48" s="72">
        <f t="shared" si="8"/>
        <v>26.075289480731964</v>
      </c>
      <c r="AF48" s="106">
        <f t="shared" si="9"/>
        <v>1116482.0981835329</v>
      </c>
      <c r="AG48" s="18">
        <f t="shared" si="10"/>
        <v>101797.00106982439</v>
      </c>
      <c r="AH48" s="107">
        <f t="shared" si="22"/>
        <v>101799.98629650223</v>
      </c>
      <c r="AI48" s="72">
        <f t="shared" si="12"/>
        <v>101797.00106982439</v>
      </c>
      <c r="AJ48" s="106">
        <f t="shared" si="13"/>
        <v>101799.98629650223</v>
      </c>
      <c r="AK48" s="113"/>
      <c r="AL48" s="106"/>
      <c r="AN48" s="81"/>
      <c r="AO48" s="18">
        <f t="shared" si="14"/>
        <v>761915.053743253</v>
      </c>
      <c r="AP48" s="105">
        <f t="shared" si="23"/>
        <v>761918.03896993084</v>
      </c>
      <c r="AQ48" s="18">
        <f t="shared" si="16"/>
        <v>126595.73440838137</v>
      </c>
      <c r="AR48" s="105">
        <f t="shared" si="24"/>
        <v>126598.71963505921</v>
      </c>
      <c r="AS48" s="89"/>
      <c r="AT48" s="105"/>
      <c r="AV48" s="82"/>
      <c r="AW48" s="72">
        <f t="shared" si="18"/>
        <v>545224.31999999995</v>
      </c>
      <c r="AX48" s="106">
        <f t="shared" si="25"/>
        <v>545227.3052266778</v>
      </c>
      <c r="AY48" s="110">
        <f t="shared" si="20"/>
        <v>-343289.45337831206</v>
      </c>
      <c r="BA48" s="93">
        <v>37</v>
      </c>
    </row>
    <row r="49" spans="1:53">
      <c r="A49" s="5">
        <v>2018</v>
      </c>
      <c r="B49" s="5">
        <v>38</v>
      </c>
      <c r="C49" s="20">
        <v>1.7</v>
      </c>
      <c r="D49" s="5">
        <v>170</v>
      </c>
      <c r="E49" s="5">
        <v>105</v>
      </c>
      <c r="F49" s="18">
        <f t="shared" si="29"/>
        <v>102.63592592592595</v>
      </c>
      <c r="G49" s="18">
        <f t="shared" si="30"/>
        <v>30.3462</v>
      </c>
      <c r="H49" s="21">
        <v>8</v>
      </c>
      <c r="I49" s="18">
        <f t="shared" si="0"/>
        <v>17.372725575738215</v>
      </c>
      <c r="J49" s="18">
        <f t="shared" ref="J49:J82" si="35">(J48)+(1+$G$4)</f>
        <v>23.633099999999999</v>
      </c>
      <c r="K49" s="18">
        <f t="shared" si="1"/>
        <v>25.457280500168665</v>
      </c>
      <c r="L49" s="18">
        <f t="shared" si="31"/>
        <v>729.6809918817255</v>
      </c>
      <c r="M49" s="18">
        <v>9</v>
      </c>
      <c r="N49" s="18">
        <f t="shared" si="2"/>
        <v>298.53936225420654</v>
      </c>
      <c r="O49" s="18">
        <f t="shared" si="32"/>
        <v>584.1809918817255</v>
      </c>
      <c r="P49" s="18">
        <f t="shared" si="3"/>
        <v>240.05873437046969</v>
      </c>
      <c r="Q49" s="18">
        <f t="shared" si="33"/>
        <v>59489.56308118171</v>
      </c>
      <c r="R49" s="18">
        <v>0.3</v>
      </c>
      <c r="S49" s="18">
        <f t="shared" si="4"/>
        <v>23915.538853704242</v>
      </c>
      <c r="T49" s="18">
        <f t="shared" si="34"/>
        <v>47592.06308118171</v>
      </c>
      <c r="U49" s="18">
        <f t="shared" si="5"/>
        <v>19133.59197915607</v>
      </c>
      <c r="V49" s="18"/>
      <c r="W49" s="18">
        <v>545224.31999999995</v>
      </c>
      <c r="X49" s="18"/>
      <c r="Y49" s="18"/>
      <c r="Z49" s="18"/>
      <c r="AA49" s="18"/>
      <c r="AB49" s="93">
        <v>38</v>
      </c>
      <c r="AC49" s="18">
        <f t="shared" si="6"/>
        <v>1081712.2640560037</v>
      </c>
      <c r="AD49" s="105">
        <f t="shared" si="21"/>
        <v>1081715.3388394818</v>
      </c>
      <c r="AE49" s="72">
        <f t="shared" si="8"/>
        <v>25.457280500168665</v>
      </c>
      <c r="AF49" s="106">
        <f t="shared" si="9"/>
        <v>1081715.3388394818</v>
      </c>
      <c r="AG49" s="18">
        <f t="shared" si="10"/>
        <v>99384.316029374459</v>
      </c>
      <c r="AH49" s="107">
        <f t="shared" si="22"/>
        <v>99387.390812852638</v>
      </c>
      <c r="AI49" s="72">
        <f t="shared" si="12"/>
        <v>99384.316029374459</v>
      </c>
      <c r="AJ49" s="106">
        <f t="shared" si="13"/>
        <v>99387.390812852638</v>
      </c>
      <c r="AK49" s="113"/>
      <c r="AL49" s="106"/>
      <c r="AN49" s="81"/>
      <c r="AO49" s="18">
        <f t="shared" si="14"/>
        <v>738189.23098368337</v>
      </c>
      <c r="AP49" s="105">
        <f t="shared" si="23"/>
        <v>738192.30576716154</v>
      </c>
      <c r="AQ49" s="18">
        <f t="shared" si="16"/>
        <v>123595.2959732415</v>
      </c>
      <c r="AR49" s="105">
        <f t="shared" si="24"/>
        <v>123598.37075671968</v>
      </c>
      <c r="AS49" s="89"/>
      <c r="AT49" s="105"/>
      <c r="AV49" s="82"/>
      <c r="AW49" s="72">
        <f t="shared" si="18"/>
        <v>545224.31999999995</v>
      </c>
      <c r="AX49" s="106">
        <f t="shared" si="25"/>
        <v>545227.39478347811</v>
      </c>
      <c r="AY49" s="110">
        <f t="shared" si="20"/>
        <v>-316563.28174040304</v>
      </c>
      <c r="BA49" s="93">
        <v>38</v>
      </c>
    </row>
    <row r="50" spans="1:53">
      <c r="A50" s="5">
        <v>2019</v>
      </c>
      <c r="B50" s="5">
        <v>39</v>
      </c>
      <c r="C50" s="20">
        <v>2</v>
      </c>
      <c r="D50" s="5">
        <v>170</v>
      </c>
      <c r="E50" s="5">
        <v>105</v>
      </c>
      <c r="F50" s="18">
        <f t="shared" si="29"/>
        <v>101.84790123456793</v>
      </c>
      <c r="G50" s="18">
        <f t="shared" si="30"/>
        <v>31.4193</v>
      </c>
      <c r="H50" s="21">
        <v>8</v>
      </c>
      <c r="I50" s="18">
        <f t="shared" si="0"/>
        <v>16.960975576544467</v>
      </c>
      <c r="J50" s="18">
        <f t="shared" si="35"/>
        <v>24.706199999999999</v>
      </c>
      <c r="K50" s="18">
        <f t="shared" si="1"/>
        <v>24.853918915958868</v>
      </c>
      <c r="L50" s="18">
        <f t="shared" si="31"/>
        <v>730.77148782258826</v>
      </c>
      <c r="M50" s="18">
        <v>9</v>
      </c>
      <c r="N50" s="18">
        <f t="shared" si="2"/>
        <v>291.46369749270593</v>
      </c>
      <c r="O50" s="18">
        <f t="shared" si="32"/>
        <v>585.27148782258826</v>
      </c>
      <c r="P50" s="18">
        <f t="shared" si="3"/>
        <v>234.36911570628419</v>
      </c>
      <c r="Q50" s="18">
        <f t="shared" si="33"/>
        <v>59490.594621772565</v>
      </c>
      <c r="R50" s="18">
        <v>0.3</v>
      </c>
      <c r="S50" s="18">
        <f t="shared" si="4"/>
        <v>23348.718002203375</v>
      </c>
      <c r="T50" s="18">
        <f t="shared" si="34"/>
        <v>47593.094621772565</v>
      </c>
      <c r="U50" s="18">
        <f t="shared" si="5"/>
        <v>18680.107783619511</v>
      </c>
      <c r="V50" s="18"/>
      <c r="W50" s="18">
        <v>545224.31999999995</v>
      </c>
      <c r="X50" s="18"/>
      <c r="Y50" s="18"/>
      <c r="Z50" s="18"/>
      <c r="AA50" s="18"/>
      <c r="AB50" s="93">
        <v>39</v>
      </c>
      <c r="AC50" s="18">
        <f t="shared" si="6"/>
        <v>1047966.2643244388</v>
      </c>
      <c r="AD50" s="105">
        <f t="shared" si="21"/>
        <v>1047969.4313514213</v>
      </c>
      <c r="AE50" s="72">
        <f t="shared" si="8"/>
        <v>24.853918915958868</v>
      </c>
      <c r="AF50" s="106">
        <f t="shared" si="9"/>
        <v>1047969.4313514213</v>
      </c>
      <c r="AG50" s="18">
        <f t="shared" si="10"/>
        <v>97028.813902401656</v>
      </c>
      <c r="AH50" s="107">
        <f t="shared" si="22"/>
        <v>97031.980929384183</v>
      </c>
      <c r="AI50" s="72">
        <f t="shared" si="12"/>
        <v>97028.813902401656</v>
      </c>
      <c r="AJ50" s="106">
        <f t="shared" si="13"/>
        <v>97031.980929384183</v>
      </c>
      <c r="AK50" s="113"/>
      <c r="AL50" s="106"/>
      <c r="AN50" s="81"/>
      <c r="AO50" s="18">
        <f t="shared" si="14"/>
        <v>715160.06285979331</v>
      </c>
      <c r="AP50" s="105">
        <f t="shared" si="23"/>
        <v>715163.22988677584</v>
      </c>
      <c r="AQ50" s="18">
        <f t="shared" si="16"/>
        <v>120665.97076198025</v>
      </c>
      <c r="AR50" s="105">
        <f t="shared" si="24"/>
        <v>120669.13778896278</v>
      </c>
      <c r="AS50" s="89"/>
      <c r="AT50" s="105"/>
      <c r="AV50" s="82"/>
      <c r="AW50" s="72">
        <f t="shared" si="18"/>
        <v>545224.31999999995</v>
      </c>
      <c r="AX50" s="106">
        <f t="shared" si="25"/>
        <v>545227.48702698248</v>
      </c>
      <c r="AY50" s="110">
        <f t="shared" si="20"/>
        <v>-290604.88064875617</v>
      </c>
      <c r="BA50" s="93">
        <v>39</v>
      </c>
    </row>
    <row r="51" spans="1:53">
      <c r="A51" s="5">
        <v>2020</v>
      </c>
      <c r="B51" s="5">
        <v>40</v>
      </c>
      <c r="C51" s="20">
        <v>2</v>
      </c>
      <c r="D51" s="5">
        <v>170</v>
      </c>
      <c r="E51" s="5">
        <v>105</v>
      </c>
      <c r="F51" s="18">
        <f t="shared" si="29"/>
        <v>101.05987654320991</v>
      </c>
      <c r="G51" s="18">
        <f t="shared" si="30"/>
        <v>32.492399999999996</v>
      </c>
      <c r="H51" s="21">
        <v>8</v>
      </c>
      <c r="I51" s="18">
        <f t="shared" si="0"/>
        <v>16.558984441099362</v>
      </c>
      <c r="J51" s="18">
        <f t="shared" si="35"/>
        <v>25.779299999999999</v>
      </c>
      <c r="K51" s="18">
        <f t="shared" si="1"/>
        <v>24.264857570979181</v>
      </c>
      <c r="L51" s="18">
        <f t="shared" si="31"/>
        <v>731.86198376345101</v>
      </c>
      <c r="M51" s="18">
        <v>9</v>
      </c>
      <c r="N51" s="18">
        <f t="shared" si="2"/>
        <v>284.55573266678209</v>
      </c>
      <c r="O51" s="18">
        <f t="shared" si="32"/>
        <v>586.36198376345101</v>
      </c>
      <c r="P51" s="18">
        <f t="shared" si="3"/>
        <v>228.81434637648664</v>
      </c>
      <c r="Q51" s="18">
        <f t="shared" si="33"/>
        <v>59491.62616236342</v>
      </c>
      <c r="R51" s="18">
        <v>0.3</v>
      </c>
      <c r="S51" s="18">
        <f t="shared" si="4"/>
        <v>22795.331340066248</v>
      </c>
      <c r="T51" s="18">
        <f t="shared" si="34"/>
        <v>47594.12616236342</v>
      </c>
      <c r="U51" s="18">
        <f t="shared" si="5"/>
        <v>18237.37159168968</v>
      </c>
      <c r="V51" s="18"/>
      <c r="W51" s="18">
        <v>545224.31999999995</v>
      </c>
      <c r="X51" s="18"/>
      <c r="Y51" s="18"/>
      <c r="Z51" s="18"/>
      <c r="AA51" s="18"/>
      <c r="AB51" s="93">
        <v>40</v>
      </c>
      <c r="AC51" s="18">
        <f t="shared" si="6"/>
        <v>1015212.2533311556</v>
      </c>
      <c r="AD51" s="105">
        <f t="shared" si="21"/>
        <v>1015215.5153689476</v>
      </c>
      <c r="AE51" s="72">
        <f t="shared" si="8"/>
        <v>24.264857570979181</v>
      </c>
      <c r="AF51" s="106">
        <f t="shared" si="9"/>
        <v>1015215.5153689476</v>
      </c>
      <c r="AG51" s="18">
        <f t="shared" si="10"/>
        <v>94729.139399865468</v>
      </c>
      <c r="AH51" s="107">
        <f t="shared" si="22"/>
        <v>94732.401437657463</v>
      </c>
      <c r="AI51" s="72">
        <f t="shared" si="12"/>
        <v>94729.139399865468</v>
      </c>
      <c r="AJ51" s="106">
        <f t="shared" si="13"/>
        <v>94732.401437657463</v>
      </c>
      <c r="AK51" s="113"/>
      <c r="AL51" s="106"/>
      <c r="AN51" s="81"/>
      <c r="AO51" s="18">
        <f t="shared" si="14"/>
        <v>692807.85424555221</v>
      </c>
      <c r="AP51" s="105">
        <f t="shared" si="23"/>
        <v>692811.11628334422</v>
      </c>
      <c r="AQ51" s="18">
        <f t="shared" si="16"/>
        <v>117806.07332404779</v>
      </c>
      <c r="AR51" s="105">
        <f t="shared" si="24"/>
        <v>117809.33536183978</v>
      </c>
      <c r="AS51" s="89"/>
      <c r="AT51" s="105"/>
      <c r="AV51" s="82"/>
      <c r="AW51" s="72">
        <f t="shared" si="18"/>
        <v>545224.31999999995</v>
      </c>
      <c r="AX51" s="106">
        <f t="shared" si="25"/>
        <v>545227.58203779196</v>
      </c>
      <c r="AY51" s="110">
        <f t="shared" si="20"/>
        <v>-265392.86960739177</v>
      </c>
      <c r="BA51" s="93">
        <v>40</v>
      </c>
    </row>
    <row r="52" spans="1:53">
      <c r="A52" s="5">
        <v>2021</v>
      </c>
      <c r="B52" s="5">
        <v>41</v>
      </c>
      <c r="C52" s="22">
        <v>1.6</v>
      </c>
      <c r="D52" s="5">
        <v>170</v>
      </c>
      <c r="E52" s="5">
        <v>105</v>
      </c>
      <c r="F52" s="18">
        <f t="shared" si="29"/>
        <v>100.27185185185189</v>
      </c>
      <c r="G52" s="18">
        <f t="shared" si="30"/>
        <v>33.565499999999993</v>
      </c>
      <c r="H52" s="21">
        <v>8</v>
      </c>
      <c r="I52" s="18">
        <f t="shared" si="0"/>
        <v>16.166520875117882</v>
      </c>
      <c r="J52" s="18">
        <f t="shared" si="35"/>
        <v>26.852399999999999</v>
      </c>
      <c r="K52" s="18">
        <f t="shared" si="1"/>
        <v>23.68975753605778</v>
      </c>
      <c r="L52" s="18">
        <f t="shared" si="31"/>
        <v>732.95247970431376</v>
      </c>
      <c r="M52" s="18">
        <v>9</v>
      </c>
      <c r="N52" s="18">
        <f t="shared" si="2"/>
        <v>277.81149312962219</v>
      </c>
      <c r="O52" s="18">
        <f t="shared" si="32"/>
        <v>587.45247970431376</v>
      </c>
      <c r="P52" s="18">
        <f t="shared" si="3"/>
        <v>223.39123032452935</v>
      </c>
      <c r="Q52" s="18">
        <f t="shared" si="33"/>
        <v>59492.657702954275</v>
      </c>
      <c r="R52" s="18">
        <v>0.3</v>
      </c>
      <c r="S52" s="18">
        <f t="shared" si="4"/>
        <v>22255.06046432057</v>
      </c>
      <c r="T52" s="18">
        <f t="shared" si="34"/>
        <v>47595.157702954275</v>
      </c>
      <c r="U52" s="18">
        <f t="shared" si="5"/>
        <v>17805.128665532993</v>
      </c>
      <c r="V52" s="18"/>
      <c r="W52" s="18">
        <v>545224.31999999995</v>
      </c>
      <c r="X52" s="18"/>
      <c r="Y52" s="18"/>
      <c r="Z52" s="18"/>
      <c r="AA52" s="18"/>
      <c r="AB52" s="93">
        <v>41</v>
      </c>
      <c r="AC52" s="18">
        <f t="shared" si="6"/>
        <v>983422.16523761745</v>
      </c>
      <c r="AD52" s="105">
        <f t="shared" si="21"/>
        <v>983425.52513654321</v>
      </c>
      <c r="AE52" s="72">
        <f t="shared" si="8"/>
        <v>23.68975753605778</v>
      </c>
      <c r="AF52" s="106">
        <f t="shared" si="9"/>
        <v>983425.52513654321</v>
      </c>
      <c r="AG52" s="18">
        <f t="shared" si="10"/>
        <v>92483.969354355155</v>
      </c>
      <c r="AH52" s="107">
        <f t="shared" si="22"/>
        <v>92487.329253280914</v>
      </c>
      <c r="AI52" s="72">
        <f t="shared" si="12"/>
        <v>92483.969354355155</v>
      </c>
      <c r="AJ52" s="106">
        <f t="shared" si="13"/>
        <v>92487.329253280914</v>
      </c>
      <c r="AK52" s="113"/>
      <c r="AL52" s="106"/>
      <c r="AN52" s="81"/>
      <c r="AO52" s="18">
        <f t="shared" si="14"/>
        <v>671113.45226597216</v>
      </c>
      <c r="AP52" s="105">
        <f t="shared" si="23"/>
        <v>671116.81216489791</v>
      </c>
      <c r="AQ52" s="18">
        <f t="shared" si="16"/>
        <v>115013.95815566358</v>
      </c>
      <c r="AR52" s="105">
        <f t="shared" si="24"/>
        <v>115017.31805458934</v>
      </c>
      <c r="AS52" s="89"/>
      <c r="AT52" s="105"/>
      <c r="AV52" s="82"/>
      <c r="AW52" s="72">
        <f t="shared" si="18"/>
        <v>545224.31999999995</v>
      </c>
      <c r="AX52" s="106">
        <f t="shared" si="25"/>
        <v>545227.67989892571</v>
      </c>
      <c r="AY52" s="110">
        <f t="shared" si="20"/>
        <v>-240906.45032056142</v>
      </c>
      <c r="BA52" s="93">
        <v>41</v>
      </c>
    </row>
    <row r="53" spans="1:53">
      <c r="A53" s="5">
        <v>2022</v>
      </c>
      <c r="B53" s="5">
        <v>42</v>
      </c>
      <c r="C53" s="22">
        <v>1.6</v>
      </c>
      <c r="D53" s="5">
        <v>170</v>
      </c>
      <c r="E53" s="5">
        <v>105</v>
      </c>
      <c r="F53" s="18">
        <f t="shared" si="29"/>
        <v>99.483827160493874</v>
      </c>
      <c r="G53" s="18">
        <f t="shared" si="30"/>
        <v>34.63859999999999</v>
      </c>
      <c r="H53" s="21">
        <v>8</v>
      </c>
      <c r="I53" s="18">
        <f t="shared" si="0"/>
        <v>15.783359066207963</v>
      </c>
      <c r="J53" s="18">
        <f t="shared" si="35"/>
        <v>27.9255</v>
      </c>
      <c r="K53" s="18">
        <f t="shared" si="1"/>
        <v>23.128287914964236</v>
      </c>
      <c r="L53" s="18">
        <f t="shared" si="31"/>
        <v>734.04297564517651</v>
      </c>
      <c r="M53" s="18">
        <v>9</v>
      </c>
      <c r="N53" s="18">
        <f t="shared" si="2"/>
        <v>271.22709843729575</v>
      </c>
      <c r="O53" s="18">
        <f t="shared" si="32"/>
        <v>588.54297564517651</v>
      </c>
      <c r="P53" s="18">
        <f t="shared" si="3"/>
        <v>218.09664724342252</v>
      </c>
      <c r="Q53" s="18">
        <f t="shared" si="33"/>
        <v>59493.68924354513</v>
      </c>
      <c r="R53" s="18">
        <v>0.3</v>
      </c>
      <c r="S53" s="18">
        <f t="shared" si="4"/>
        <v>21727.594518445156</v>
      </c>
      <c r="T53" s="18">
        <f t="shared" si="34"/>
        <v>47596.18924354513</v>
      </c>
      <c r="U53" s="18">
        <f t="shared" si="5"/>
        <v>17383.130304843049</v>
      </c>
      <c r="V53" s="18"/>
      <c r="W53" s="18">
        <v>545224.31999999995</v>
      </c>
      <c r="X53" s="18"/>
      <c r="Y53" s="18"/>
      <c r="Z53" s="18"/>
      <c r="AA53" s="18"/>
      <c r="AB53" s="93">
        <v>42</v>
      </c>
      <c r="AC53" s="18">
        <f t="shared" si="6"/>
        <v>952568.70734448277</v>
      </c>
      <c r="AD53" s="105">
        <f t="shared" si="21"/>
        <v>952572.16804037627</v>
      </c>
      <c r="AE53" s="72">
        <f t="shared" si="8"/>
        <v>23.128287914964236</v>
      </c>
      <c r="AF53" s="106">
        <f t="shared" si="9"/>
        <v>952572.16804037627</v>
      </c>
      <c r="AG53" s="18">
        <f t="shared" si="10"/>
        <v>90292.01195877693</v>
      </c>
      <c r="AH53" s="107">
        <f t="shared" si="22"/>
        <v>90295.472654670462</v>
      </c>
      <c r="AI53" s="72">
        <f t="shared" si="12"/>
        <v>90292.01195877693</v>
      </c>
      <c r="AJ53" s="106">
        <f t="shared" si="13"/>
        <v>90295.472654670462</v>
      </c>
      <c r="AK53" s="113"/>
      <c r="AL53" s="106"/>
      <c r="AN53" s="81"/>
      <c r="AO53" s="18">
        <f t="shared" si="14"/>
        <v>650058.23165682377</v>
      </c>
      <c r="AP53" s="105">
        <f t="shared" si="23"/>
        <v>650061.69235271728</v>
      </c>
      <c r="AQ53" s="18">
        <f t="shared" si="16"/>
        <v>112288.01875304044</v>
      </c>
      <c r="AR53" s="105">
        <f t="shared" si="24"/>
        <v>112291.47944893397</v>
      </c>
      <c r="AS53" s="89"/>
      <c r="AT53" s="105"/>
      <c r="AV53" s="82"/>
      <c r="AW53" s="72">
        <f t="shared" si="18"/>
        <v>545224.31999999995</v>
      </c>
      <c r="AX53" s="106">
        <f t="shared" si="25"/>
        <v>545227.78069589345</v>
      </c>
      <c r="AY53" s="110">
        <f t="shared" si="20"/>
        <v>-217125.39110575779</v>
      </c>
      <c r="BA53" s="93">
        <v>42</v>
      </c>
    </row>
    <row r="54" spans="1:53">
      <c r="A54" s="5">
        <v>2023</v>
      </c>
      <c r="B54" s="5">
        <v>43</v>
      </c>
      <c r="C54" s="22">
        <v>1.6</v>
      </c>
      <c r="D54" s="5">
        <v>170</v>
      </c>
      <c r="E54" s="5">
        <v>105</v>
      </c>
      <c r="F54" s="18">
        <f t="shared" si="29"/>
        <v>98.695802469135856</v>
      </c>
      <c r="G54" s="18">
        <f t="shared" si="30"/>
        <v>35.711699999999986</v>
      </c>
      <c r="H54" s="21">
        <v>8</v>
      </c>
      <c r="I54" s="18">
        <f t="shared" si="0"/>
        <v>15.409278553944445</v>
      </c>
      <c r="J54" s="18">
        <f t="shared" si="35"/>
        <v>28.9986</v>
      </c>
      <c r="K54" s="18">
        <f t="shared" si="1"/>
        <v>22.580125654021224</v>
      </c>
      <c r="L54" s="18">
        <f t="shared" si="31"/>
        <v>735.13347158603926</v>
      </c>
      <c r="M54" s="18">
        <v>9</v>
      </c>
      <c r="N54" s="18">
        <f t="shared" si="2"/>
        <v>264.79876011605722</v>
      </c>
      <c r="O54" s="18">
        <f t="shared" si="32"/>
        <v>589.63347158603926</v>
      </c>
      <c r="P54" s="18">
        <f t="shared" si="3"/>
        <v>212.92755078039841</v>
      </c>
      <c r="Q54" s="18">
        <f t="shared" si="33"/>
        <v>59494.720784135985</v>
      </c>
      <c r="R54" s="18">
        <v>0.3</v>
      </c>
      <c r="S54" s="18">
        <f t="shared" si="4"/>
        <v>21212.630013511876</v>
      </c>
      <c r="T54" s="18">
        <f t="shared" si="34"/>
        <v>47597.220784135985</v>
      </c>
      <c r="U54" s="18">
        <f t="shared" si="5"/>
        <v>16971.133703745545</v>
      </c>
      <c r="V54" s="18"/>
      <c r="W54" s="18">
        <v>545224.31999999995</v>
      </c>
      <c r="X54" s="18"/>
      <c r="Y54" s="18"/>
      <c r="Z54" s="18"/>
      <c r="AA54" s="18"/>
      <c r="AB54" s="93">
        <v>43</v>
      </c>
      <c r="AC54" s="18">
        <f t="shared" si="6"/>
        <v>922625.33920890396</v>
      </c>
      <c r="AD54" s="105">
        <f t="shared" si="21"/>
        <v>922628.90372567426</v>
      </c>
      <c r="AE54" s="72">
        <f t="shared" si="8"/>
        <v>22.580125654021224</v>
      </c>
      <c r="AF54" s="106">
        <f t="shared" si="9"/>
        <v>922628.90372567426</v>
      </c>
      <c r="AG54" s="18">
        <f t="shared" si="10"/>
        <v>88152.006023084934</v>
      </c>
      <c r="AH54" s="107">
        <f t="shared" si="22"/>
        <v>88155.570539855267</v>
      </c>
      <c r="AI54" s="72">
        <f t="shared" si="12"/>
        <v>88152.006023084934</v>
      </c>
      <c r="AJ54" s="106">
        <f t="shared" si="13"/>
        <v>88155.570539855267</v>
      </c>
      <c r="AK54" s="113"/>
      <c r="AL54" s="106"/>
      <c r="AN54" s="81"/>
      <c r="AO54" s="18">
        <f t="shared" si="14"/>
        <v>629624.08051372482</v>
      </c>
      <c r="AP54" s="105">
        <f t="shared" si="23"/>
        <v>629627.64503049513</v>
      </c>
      <c r="AQ54" s="18">
        <f t="shared" si="16"/>
        <v>109626.68668804769</v>
      </c>
      <c r="AR54" s="105">
        <f t="shared" si="24"/>
        <v>109630.25120481802</v>
      </c>
      <c r="AS54" s="89"/>
      <c r="AT54" s="105"/>
      <c r="AV54" s="82"/>
      <c r="AW54" s="72">
        <f t="shared" si="18"/>
        <v>545224.31999999995</v>
      </c>
      <c r="AX54" s="106">
        <f t="shared" si="25"/>
        <v>545227.88451677025</v>
      </c>
      <c r="AY54" s="110">
        <f t="shared" si="20"/>
        <v>-194030.01171854278</v>
      </c>
      <c r="BA54" s="93">
        <v>43</v>
      </c>
    </row>
    <row r="55" spans="1:53">
      <c r="A55" s="5">
        <v>2024</v>
      </c>
      <c r="B55" s="5">
        <v>44</v>
      </c>
      <c r="C55" s="22">
        <v>1.6</v>
      </c>
      <c r="D55" s="5">
        <v>170</v>
      </c>
      <c r="E55" s="5">
        <v>105</v>
      </c>
      <c r="F55" s="18">
        <f t="shared" si="29"/>
        <v>97.907777777777838</v>
      </c>
      <c r="G55" s="18">
        <f t="shared" si="30"/>
        <v>36.784799999999983</v>
      </c>
      <c r="H55" s="21">
        <v>8</v>
      </c>
      <c r="I55" s="18">
        <f t="shared" si="0"/>
        <v>15.044064103022386</v>
      </c>
      <c r="J55" s="18">
        <f t="shared" si="35"/>
        <v>30.0717</v>
      </c>
      <c r="K55" s="18">
        <f t="shared" si="1"/>
        <v>22.044955356228567</v>
      </c>
      <c r="L55" s="18">
        <f t="shared" si="31"/>
        <v>736.22396752690202</v>
      </c>
      <c r="M55" s="18">
        <v>9</v>
      </c>
      <c r="N55" s="18">
        <f t="shared" si="2"/>
        <v>258.52277948256597</v>
      </c>
      <c r="O55" s="18">
        <f t="shared" si="32"/>
        <v>590.72396752690202</v>
      </c>
      <c r="P55" s="18">
        <f t="shared" si="3"/>
        <v>207.88096678412586</v>
      </c>
      <c r="Q55" s="18">
        <f t="shared" si="33"/>
        <v>59495.75232472684</v>
      </c>
      <c r="R55" s="18">
        <v>0.3</v>
      </c>
      <c r="S55" s="18">
        <f t="shared" si="4"/>
        <v>20709.870653566733</v>
      </c>
      <c r="T55" s="18">
        <f t="shared" si="34"/>
        <v>47598.25232472684</v>
      </c>
      <c r="U55" s="18">
        <f t="shared" si="5"/>
        <v>16568.901811094627</v>
      </c>
      <c r="V55" s="18"/>
      <c r="W55" s="18">
        <v>545224.31999999995</v>
      </c>
      <c r="X55" s="18"/>
      <c r="Y55" s="18"/>
      <c r="Z55" s="18"/>
      <c r="AA55" s="18"/>
      <c r="AB55" s="93">
        <v>44</v>
      </c>
      <c r="AC55" s="18">
        <f t="shared" si="6"/>
        <v>893566.25231740507</v>
      </c>
      <c r="AD55" s="105">
        <f t="shared" si="21"/>
        <v>893569.92376967857</v>
      </c>
      <c r="AE55" s="72">
        <f t="shared" si="8"/>
        <v>22.044955356228567</v>
      </c>
      <c r="AF55" s="106">
        <f t="shared" si="9"/>
        <v>893569.92376967857</v>
      </c>
      <c r="AG55" s="18">
        <f t="shared" si="10"/>
        <v>86062.720248628102</v>
      </c>
      <c r="AH55" s="107">
        <f t="shared" si="22"/>
        <v>86066.391700901557</v>
      </c>
      <c r="AI55" s="72">
        <f t="shared" si="12"/>
        <v>86062.720248628102</v>
      </c>
      <c r="AJ55" s="106">
        <f t="shared" si="13"/>
        <v>86066.391700901557</v>
      </c>
      <c r="AK55" s="113"/>
      <c r="AL55" s="106"/>
      <c r="AN55" s="81"/>
      <c r="AO55" s="18">
        <f t="shared" si="14"/>
        <v>609793.38642037124</v>
      </c>
      <c r="AP55" s="105">
        <f t="shared" si="23"/>
        <v>609797.05787264474</v>
      </c>
      <c r="AQ55" s="18">
        <f t="shared" si="16"/>
        <v>107028.43070578232</v>
      </c>
      <c r="AR55" s="105">
        <f t="shared" si="24"/>
        <v>107032.10215805577</v>
      </c>
      <c r="AS55" s="89"/>
      <c r="AT55" s="105"/>
      <c r="AV55" s="82"/>
      <c r="AW55" s="72">
        <f t="shared" si="18"/>
        <v>545224.31999999995</v>
      </c>
      <c r="AX55" s="106">
        <f t="shared" si="25"/>
        <v>545227.99145227345</v>
      </c>
      <c r="AY55" s="110">
        <f t="shared" si="20"/>
        <v>-171601.16857842728</v>
      </c>
      <c r="BA55" s="93">
        <v>44</v>
      </c>
    </row>
    <row r="56" spans="1:53">
      <c r="A56" s="5">
        <v>2025</v>
      </c>
      <c r="B56" s="5">
        <v>45</v>
      </c>
      <c r="C56" s="22">
        <v>1.6</v>
      </c>
      <c r="D56" s="5">
        <v>170</v>
      </c>
      <c r="E56" s="5">
        <v>105</v>
      </c>
      <c r="F56" s="18">
        <f t="shared" si="29"/>
        <v>97.11975308641982</v>
      </c>
      <c r="G56" s="18">
        <f t="shared" si="30"/>
        <v>37.857899999999979</v>
      </c>
      <c r="H56" s="21">
        <v>8</v>
      </c>
      <c r="I56" s="18">
        <f t="shared" si="0"/>
        <v>14.687505579416808</v>
      </c>
      <c r="J56" s="18">
        <f t="shared" si="35"/>
        <v>31.1448</v>
      </c>
      <c r="K56" s="18">
        <f t="shared" si="1"/>
        <v>21.522469099792811</v>
      </c>
      <c r="L56" s="18">
        <f t="shared" si="31"/>
        <v>737.31446346776477</v>
      </c>
      <c r="M56" s="18">
        <v>9</v>
      </c>
      <c r="N56" s="18">
        <f t="shared" si="2"/>
        <v>252.39554551576873</v>
      </c>
      <c r="O56" s="18">
        <f t="shared" si="32"/>
        <v>591.81446346776477</v>
      </c>
      <c r="P56" s="18">
        <f t="shared" si="3"/>
        <v>202.95399159346863</v>
      </c>
      <c r="Q56" s="18">
        <f t="shared" si="33"/>
        <v>59496.783865317695</v>
      </c>
      <c r="R56" s="18">
        <v>0.3</v>
      </c>
      <c r="S56" s="18">
        <f t="shared" si="4"/>
        <v>20219.027165149619</v>
      </c>
      <c r="T56" s="18">
        <f t="shared" si="34"/>
        <v>47599.283865317695</v>
      </c>
      <c r="U56" s="18">
        <f t="shared" si="5"/>
        <v>16176.203194080439</v>
      </c>
      <c r="V56" s="18"/>
      <c r="W56" s="18">
        <v>545224.31999999995</v>
      </c>
      <c r="X56" s="18"/>
      <c r="Y56" s="18"/>
      <c r="Z56" s="18"/>
      <c r="AA56" s="18"/>
      <c r="AB56" s="93">
        <v>45</v>
      </c>
      <c r="AC56" s="18">
        <f t="shared" si="6"/>
        <v>865366.35029973893</v>
      </c>
      <c r="AD56" s="105">
        <f t="shared" si="21"/>
        <v>865370.13189558056</v>
      </c>
      <c r="AE56" s="72">
        <f t="shared" si="8"/>
        <v>21.522469099792811</v>
      </c>
      <c r="AF56" s="106">
        <f t="shared" si="9"/>
        <v>865370.13189558056</v>
      </c>
      <c r="AG56" s="18">
        <f t="shared" si="10"/>
        <v>84022.952519696017</v>
      </c>
      <c r="AH56" s="107">
        <f t="shared" si="22"/>
        <v>84026.734115537663</v>
      </c>
      <c r="AI56" s="72">
        <f t="shared" si="12"/>
        <v>84022.952519696017</v>
      </c>
      <c r="AJ56" s="106">
        <f t="shared" si="13"/>
        <v>84026.734115537663</v>
      </c>
      <c r="AK56" s="113"/>
      <c r="AL56" s="106"/>
      <c r="AN56" s="81"/>
      <c r="AO56" s="18">
        <f t="shared" si="14"/>
        <v>590549.02294594678</v>
      </c>
      <c r="AP56" s="105">
        <f t="shared" si="23"/>
        <v>590552.80454178841</v>
      </c>
      <c r="AQ56" s="18">
        <f t="shared" si="16"/>
        <v>104491.75584352826</v>
      </c>
      <c r="AR56" s="105">
        <f t="shared" si="24"/>
        <v>104495.5374393699</v>
      </c>
      <c r="AS56" s="89"/>
      <c r="AT56" s="105"/>
      <c r="AV56" s="82"/>
      <c r="AW56" s="72">
        <f t="shared" si="18"/>
        <v>545224.31999999995</v>
      </c>
      <c r="AX56" s="106">
        <f t="shared" si="25"/>
        <v>545228.10159584158</v>
      </c>
      <c r="AY56" s="110">
        <f t="shared" si="20"/>
        <v>-149820.24038531655</v>
      </c>
      <c r="BA56" s="93">
        <v>45</v>
      </c>
    </row>
    <row r="57" spans="1:53">
      <c r="A57" s="5">
        <v>2026</v>
      </c>
      <c r="B57" s="5">
        <v>46</v>
      </c>
      <c r="C57" s="22">
        <v>1.6</v>
      </c>
      <c r="D57" s="5">
        <v>170</v>
      </c>
      <c r="E57" s="5">
        <v>105</v>
      </c>
      <c r="F57" s="18">
        <f t="shared" si="29"/>
        <v>96.331728395061802</v>
      </c>
      <c r="G57" s="18">
        <f t="shared" si="30"/>
        <v>38.930999999999976</v>
      </c>
      <c r="H57" s="21">
        <v>8</v>
      </c>
      <c r="I57" s="18">
        <f t="shared" si="0"/>
        <v>14.33939782947752</v>
      </c>
      <c r="J57" s="18">
        <f t="shared" si="35"/>
        <v>32.2179</v>
      </c>
      <c r="K57" s="18">
        <f t="shared" si="1"/>
        <v>21.01236626095772</v>
      </c>
      <c r="L57" s="18">
        <f t="shared" si="31"/>
        <v>738.40495940862752</v>
      </c>
      <c r="M57" s="18">
        <v>9</v>
      </c>
      <c r="N57" s="18">
        <f t="shared" si="2"/>
        <v>246.41353277922056</v>
      </c>
      <c r="O57" s="18">
        <f t="shared" si="32"/>
        <v>592.90495940862752</v>
      </c>
      <c r="P57" s="18">
        <f t="shared" si="3"/>
        <v>198.14379036680091</v>
      </c>
      <c r="Q57" s="18">
        <f t="shared" si="33"/>
        <v>59497.81540590855</v>
      </c>
      <c r="R57" s="18">
        <v>0.3</v>
      </c>
      <c r="S57" s="18">
        <f t="shared" si="4"/>
        <v>19739.817130854532</v>
      </c>
      <c r="T57" s="18">
        <f t="shared" si="34"/>
        <v>47600.31540590855</v>
      </c>
      <c r="U57" s="18">
        <f t="shared" si="5"/>
        <v>15792.81190506922</v>
      </c>
      <c r="V57" s="18"/>
      <c r="W57" s="18">
        <v>545224.31999999995</v>
      </c>
      <c r="X57" s="18"/>
      <c r="Y57" s="18"/>
      <c r="Z57" s="18"/>
      <c r="AA57" s="18"/>
      <c r="AB57" s="93">
        <v>46</v>
      </c>
      <c r="AC57" s="18">
        <f t="shared" si="6"/>
        <v>838001.22966948966</v>
      </c>
      <c r="AD57" s="105">
        <f t="shared" si="21"/>
        <v>838005.12471320655</v>
      </c>
      <c r="AE57" s="72">
        <f t="shared" si="8"/>
        <v>21.01236626095772</v>
      </c>
      <c r="AF57" s="106">
        <f t="shared" si="9"/>
        <v>838005.12471320655</v>
      </c>
      <c r="AG57" s="18">
        <f t="shared" si="10"/>
        <v>82031.529211855581</v>
      </c>
      <c r="AH57" s="107">
        <f t="shared" si="22"/>
        <v>82035.424255572478</v>
      </c>
      <c r="AI57" s="72">
        <f t="shared" si="12"/>
        <v>82031.529211855581</v>
      </c>
      <c r="AJ57" s="106">
        <f t="shared" si="13"/>
        <v>82035.424255572478</v>
      </c>
      <c r="AK57" s="113"/>
      <c r="AL57" s="106"/>
      <c r="AN57" s="81"/>
      <c r="AO57" s="18">
        <f t="shared" si="14"/>
        <v>571874.33650199848</v>
      </c>
      <c r="AP57" s="105">
        <f t="shared" si="23"/>
        <v>571878.23154571536</v>
      </c>
      <c r="AQ57" s="18">
        <f t="shared" si="16"/>
        <v>102015.20257059731</v>
      </c>
      <c r="AR57" s="105">
        <f t="shared" si="24"/>
        <v>102019.0976143142</v>
      </c>
      <c r="AS57" s="89"/>
      <c r="AT57" s="105"/>
      <c r="AV57" s="82"/>
      <c r="AW57" s="72">
        <f t="shared" si="18"/>
        <v>545224.31999999995</v>
      </c>
      <c r="AX57" s="106">
        <f t="shared" si="25"/>
        <v>545228.21504371683</v>
      </c>
      <c r="AY57" s="110">
        <f t="shared" si="20"/>
        <v>-128669.1141163127</v>
      </c>
      <c r="BA57" s="93">
        <v>46</v>
      </c>
    </row>
    <row r="58" spans="1:53">
      <c r="A58" s="5">
        <v>2027</v>
      </c>
      <c r="B58" s="5">
        <v>47</v>
      </c>
      <c r="C58" s="22">
        <v>1.6</v>
      </c>
      <c r="D58" s="5">
        <v>170</v>
      </c>
      <c r="E58" s="5">
        <v>105</v>
      </c>
      <c r="F58" s="18">
        <f t="shared" si="29"/>
        <v>95.543703703703784</v>
      </c>
      <c r="G58" s="18">
        <f t="shared" si="30"/>
        <v>40.004099999999973</v>
      </c>
      <c r="H58" s="21">
        <v>8</v>
      </c>
      <c r="I58" s="18">
        <f t="shared" si="0"/>
        <v>13.999540561889543</v>
      </c>
      <c r="J58" s="18">
        <f t="shared" si="35"/>
        <v>33.290999999999997</v>
      </c>
      <c r="K58" s="18">
        <f t="shared" si="1"/>
        <v>20.514353341033935</v>
      </c>
      <c r="L58" s="18">
        <f t="shared" si="31"/>
        <v>739.49545534949027</v>
      </c>
      <c r="M58" s="18">
        <v>9</v>
      </c>
      <c r="N58" s="18">
        <f t="shared" si="2"/>
        <v>240.57329939264901</v>
      </c>
      <c r="O58" s="18">
        <f t="shared" si="32"/>
        <v>593.99545534949027</v>
      </c>
      <c r="P58" s="18">
        <f t="shared" si="3"/>
        <v>193.44759545092003</v>
      </c>
      <c r="Q58" s="18">
        <f t="shared" si="33"/>
        <v>59498.846946499405</v>
      </c>
      <c r="R58" s="18">
        <v>0.3</v>
      </c>
      <c r="S58" s="18">
        <f t="shared" si="4"/>
        <v>19271.964826834661</v>
      </c>
      <c r="T58" s="18">
        <f t="shared" si="34"/>
        <v>47601.346946499405</v>
      </c>
      <c r="U58" s="18">
        <f t="shared" si="5"/>
        <v>15418.50735159947</v>
      </c>
      <c r="V58" s="18"/>
      <c r="W58" s="18">
        <v>545224.31999999995</v>
      </c>
      <c r="X58" s="18"/>
      <c r="Y58" s="18"/>
      <c r="Z58" s="18"/>
      <c r="AA58" s="18"/>
      <c r="AB58" s="93">
        <v>47</v>
      </c>
      <c r="AC58" s="18">
        <f t="shared" si="6"/>
        <v>811447.16107757657</v>
      </c>
      <c r="AD58" s="105">
        <f t="shared" si="21"/>
        <v>811451.17297260498</v>
      </c>
      <c r="AE58" s="72">
        <f t="shared" si="8"/>
        <v>20.514353341033935</v>
      </c>
      <c r="AF58" s="106">
        <f t="shared" si="9"/>
        <v>811451.17297260498</v>
      </c>
      <c r="AG58" s="18">
        <f t="shared" si="10"/>
        <v>80087.304516680888</v>
      </c>
      <c r="AH58" s="107">
        <f t="shared" si="22"/>
        <v>80091.316411709297</v>
      </c>
      <c r="AI58" s="72">
        <f t="shared" si="12"/>
        <v>80087.304516680888</v>
      </c>
      <c r="AJ58" s="106">
        <f t="shared" si="13"/>
        <v>80091.316411709297</v>
      </c>
      <c r="AK58" s="113"/>
      <c r="AL58" s="106"/>
      <c r="AN58" s="81"/>
      <c r="AO58" s="18">
        <f t="shared" si="14"/>
        <v>553753.13354932715</v>
      </c>
      <c r="AP58" s="105">
        <f t="shared" si="23"/>
        <v>553757.14544435556</v>
      </c>
      <c r="AQ58" s="18">
        <f t="shared" si="16"/>
        <v>99597.345948556685</v>
      </c>
      <c r="AR58" s="105">
        <f t="shared" si="24"/>
        <v>99601.357843585094</v>
      </c>
      <c r="AS58" s="89"/>
      <c r="AT58" s="105"/>
      <c r="AV58" s="82"/>
      <c r="AW58" s="72">
        <f t="shared" si="18"/>
        <v>545224.31999999995</v>
      </c>
      <c r="AX58" s="106">
        <f t="shared" si="25"/>
        <v>545228.33189502836</v>
      </c>
      <c r="AY58" s="110">
        <f t="shared" si="20"/>
        <v>-108130.17139291228</v>
      </c>
      <c r="BA58" s="93">
        <v>47</v>
      </c>
    </row>
    <row r="59" spans="1:53">
      <c r="A59" s="5">
        <v>2028</v>
      </c>
      <c r="B59" s="5">
        <v>48</v>
      </c>
      <c r="C59" s="22">
        <v>1.6</v>
      </c>
      <c r="D59" s="5">
        <v>170</v>
      </c>
      <c r="E59" s="5">
        <v>105</v>
      </c>
      <c r="F59" s="18">
        <v>90</v>
      </c>
      <c r="G59" s="18">
        <f t="shared" si="30"/>
        <v>41.077199999999969</v>
      </c>
      <c r="H59" s="21">
        <v>8</v>
      </c>
      <c r="I59" s="18">
        <f t="shared" si="0"/>
        <v>13.667738232431184</v>
      </c>
      <c r="J59" s="18">
        <f t="shared" si="35"/>
        <v>34.364099999999993</v>
      </c>
      <c r="K59" s="18">
        <f t="shared" si="1"/>
        <v>20.028143797528156</v>
      </c>
      <c r="L59" s="18">
        <f t="shared" si="31"/>
        <v>740.58595129035302</v>
      </c>
      <c r="M59" s="18">
        <v>9</v>
      </c>
      <c r="N59" s="18">
        <f t="shared" si="2"/>
        <v>234.87148505159391</v>
      </c>
      <c r="O59" s="18">
        <f t="shared" si="32"/>
        <v>595.08595129035302</v>
      </c>
      <c r="P59" s="18">
        <f t="shared" si="3"/>
        <v>188.86270478861744</v>
      </c>
      <c r="Q59" s="18">
        <f t="shared" si="33"/>
        <v>59499.87848709026</v>
      </c>
      <c r="R59" s="18">
        <v>0.3</v>
      </c>
      <c r="S59" s="18">
        <f t="shared" si="4"/>
        <v>18815.201064158708</v>
      </c>
      <c r="T59" s="18">
        <f t="shared" si="34"/>
        <v>47602.37848709026</v>
      </c>
      <c r="U59" s="18">
        <f t="shared" si="5"/>
        <v>15053.074169459309</v>
      </c>
      <c r="V59" s="18"/>
      <c r="W59" s="18">
        <v>545224.31999999995</v>
      </c>
      <c r="X59" s="18"/>
      <c r="Y59" s="18"/>
      <c r="Z59" s="18"/>
      <c r="AA59" s="18"/>
      <c r="AB59" s="93">
        <v>48</v>
      </c>
      <c r="AC59" s="18">
        <f t="shared" si="6"/>
        <v>746248.63789589913</v>
      </c>
      <c r="AD59" s="105">
        <f t="shared" si="21"/>
        <v>746252.77014777844</v>
      </c>
      <c r="AE59" s="72">
        <f t="shared" si="8"/>
        <v>20.028143797528156</v>
      </c>
      <c r="AF59" s="106">
        <f t="shared" si="9"/>
        <v>746252.77014777844</v>
      </c>
      <c r="AG59" s="18">
        <f t="shared" si="10"/>
        <v>78189.159782487623</v>
      </c>
      <c r="AH59" s="107">
        <f t="shared" si="22"/>
        <v>78193.292034366881</v>
      </c>
      <c r="AI59" s="72">
        <f t="shared" si="12"/>
        <v>78189.159782487623</v>
      </c>
      <c r="AJ59" s="106">
        <f t="shared" si="13"/>
        <v>78193.292034366881</v>
      </c>
      <c r="AK59" s="113"/>
      <c r="AL59" s="106"/>
      <c r="AN59" s="81"/>
      <c r="AO59" s="18">
        <f t="shared" si="14"/>
        <v>509259.92654038593</v>
      </c>
      <c r="AP59" s="105">
        <f t="shared" si="23"/>
        <v>509264.05879226519</v>
      </c>
      <c r="AQ59" s="18">
        <f t="shared" si="16"/>
        <v>97236.794811359883</v>
      </c>
      <c r="AR59" s="105">
        <f t="shared" si="24"/>
        <v>97240.927063239142</v>
      </c>
      <c r="AS59" s="89"/>
      <c r="AT59" s="105"/>
      <c r="AV59" s="82"/>
      <c r="AW59" s="72">
        <f t="shared" si="18"/>
        <v>545224.31999999995</v>
      </c>
      <c r="AX59" s="106">
        <f t="shared" si="25"/>
        <v>545228.45225187927</v>
      </c>
      <c r="AY59" s="110">
        <f t="shared" si="20"/>
        <v>-61276.533603624906</v>
      </c>
      <c r="BA59" s="93">
        <v>48</v>
      </c>
    </row>
    <row r="60" spans="1:53">
      <c r="A60" s="5">
        <v>2029</v>
      </c>
      <c r="B60" s="5">
        <v>49</v>
      </c>
      <c r="C60" s="22">
        <v>1.6</v>
      </c>
      <c r="D60" s="5">
        <v>170</v>
      </c>
      <c r="E60" s="5">
        <v>105</v>
      </c>
      <c r="F60" s="18">
        <v>90</v>
      </c>
      <c r="G60" s="18">
        <f t="shared" si="30"/>
        <v>42.150299999999966</v>
      </c>
      <c r="H60" s="21">
        <v>8</v>
      </c>
      <c r="I60" s="18">
        <f t="shared" si="0"/>
        <v>13.343799931463419</v>
      </c>
      <c r="J60" s="18">
        <f t="shared" si="35"/>
        <v>35.43719999999999</v>
      </c>
      <c r="K60" s="18">
        <f t="shared" si="1"/>
        <v>19.55345787927471</v>
      </c>
      <c r="L60" s="18">
        <f t="shared" si="31"/>
        <v>741.67644723121577</v>
      </c>
      <c r="M60" s="18">
        <v>9</v>
      </c>
      <c r="N60" s="18">
        <f t="shared" si="2"/>
        <v>229.30480909398338</v>
      </c>
      <c r="O60" s="18">
        <f t="shared" si="32"/>
        <v>596.17644723121577</v>
      </c>
      <c r="P60" s="18">
        <f t="shared" si="3"/>
        <v>184.38648036399158</v>
      </c>
      <c r="Q60" s="18">
        <f t="shared" si="33"/>
        <v>59500.910027681115</v>
      </c>
      <c r="R60" s="18">
        <v>0.3</v>
      </c>
      <c r="S60" s="18">
        <f t="shared" si="4"/>
        <v>18369.263033927185</v>
      </c>
      <c r="T60" s="18">
        <f t="shared" si="34"/>
        <v>47603.410027681115</v>
      </c>
      <c r="U60" s="18">
        <f t="shared" si="5"/>
        <v>14696.302098772014</v>
      </c>
      <c r="V60" s="18"/>
      <c r="W60" s="18">
        <v>545224.31999999995</v>
      </c>
      <c r="X60" s="18"/>
      <c r="Y60" s="18"/>
      <c r="Z60" s="18"/>
      <c r="AA60" s="18"/>
      <c r="AB60" s="93">
        <v>49</v>
      </c>
      <c r="AC60" s="18">
        <f t="shared" si="6"/>
        <v>728561.84058177564</v>
      </c>
      <c r="AD60" s="105">
        <f t="shared" si="21"/>
        <v>728566.09680121124</v>
      </c>
      <c r="AE60" s="72">
        <f t="shared" si="8"/>
        <v>19.55345787927471</v>
      </c>
      <c r="AF60" s="106">
        <f t="shared" si="9"/>
        <v>728566.09680121124</v>
      </c>
      <c r="AG60" s="18">
        <f t="shared" si="10"/>
        <v>76336.002870692508</v>
      </c>
      <c r="AH60" s="107">
        <f t="shared" si="22"/>
        <v>76340.259090128151</v>
      </c>
      <c r="AI60" s="72">
        <f t="shared" si="12"/>
        <v>76336.002870692508</v>
      </c>
      <c r="AJ60" s="106">
        <f t="shared" si="13"/>
        <v>76340.259090128151</v>
      </c>
      <c r="AK60" s="113"/>
      <c r="AL60" s="106"/>
      <c r="AN60" s="81"/>
      <c r="AO60" s="18">
        <f t="shared" si="14"/>
        <v>497189.98544632702</v>
      </c>
      <c r="AP60" s="105">
        <f t="shared" si="23"/>
        <v>497194.24166576267</v>
      </c>
      <c r="AQ60" s="18">
        <f t="shared" si="16"/>
        <v>94932.190964909125</v>
      </c>
      <c r="AR60" s="105">
        <f t="shared" si="24"/>
        <v>94936.447184344768</v>
      </c>
      <c r="AS60" s="89"/>
      <c r="AT60" s="105"/>
      <c r="AV60" s="82"/>
      <c r="AW60" s="72">
        <f t="shared" si="18"/>
        <v>545224.31999999995</v>
      </c>
      <c r="AX60" s="106">
        <f t="shared" si="25"/>
        <v>545228.57621943555</v>
      </c>
      <c r="AY60" s="110">
        <f t="shared" si="20"/>
        <v>-46902.112630672054</v>
      </c>
      <c r="BA60" s="93">
        <v>49</v>
      </c>
    </row>
    <row r="61" spans="1:53">
      <c r="A61" s="5">
        <v>2030</v>
      </c>
      <c r="B61" s="5">
        <v>50</v>
      </c>
      <c r="C61" s="22">
        <v>1.6</v>
      </c>
      <c r="D61" s="5">
        <v>170</v>
      </c>
      <c r="E61" s="5">
        <v>105</v>
      </c>
      <c r="F61" s="18">
        <v>90</v>
      </c>
      <c r="G61" s="18">
        <f t="shared" si="30"/>
        <v>43.223399999999963</v>
      </c>
      <c r="H61" s="21">
        <v>8</v>
      </c>
      <c r="I61" s="18">
        <f t="shared" si="0"/>
        <v>13.027539274085937</v>
      </c>
      <c r="J61" s="18">
        <f t="shared" si="35"/>
        <v>36.510299999999987</v>
      </c>
      <c r="K61" s="18">
        <f t="shared" si="1"/>
        <v>19.090022465474696</v>
      </c>
      <c r="L61" s="18">
        <v>742.76694317207853</v>
      </c>
      <c r="M61" s="18">
        <v>9</v>
      </c>
      <c r="N61" s="18">
        <f t="shared" si="2"/>
        <v>223.87006861253434</v>
      </c>
      <c r="O61" s="18">
        <f t="shared" si="32"/>
        <v>597.26694317207853</v>
      </c>
      <c r="P61" s="18">
        <f t="shared" si="3"/>
        <v>180.01634668460864</v>
      </c>
      <c r="Q61" s="18">
        <f t="shared" si="33"/>
        <v>59501.94156827197</v>
      </c>
      <c r="R61" s="18">
        <v>0.3</v>
      </c>
      <c r="S61" s="18">
        <f t="shared" si="4"/>
        <v>17933.894156059683</v>
      </c>
      <c r="T61" s="18">
        <f t="shared" si="34"/>
        <v>47604.44156827197</v>
      </c>
      <c r="U61" s="18">
        <f t="shared" si="5"/>
        <v>14347.985863018472</v>
      </c>
      <c r="V61" s="18"/>
      <c r="W61" s="18">
        <v>545224.31999999995</v>
      </c>
      <c r="X61" s="18"/>
      <c r="Y61" s="18"/>
      <c r="Z61" s="18"/>
      <c r="AA61" s="18"/>
      <c r="AB61" s="93">
        <v>50</v>
      </c>
      <c r="AC61" s="18">
        <f t="shared" si="6"/>
        <v>711294.23706358718</v>
      </c>
      <c r="AD61" s="105">
        <f t="shared" si="21"/>
        <v>711298.62096960586</v>
      </c>
      <c r="AE61" s="72">
        <f t="shared" si="8"/>
        <v>19.090022465474696</v>
      </c>
      <c r="AF61" s="106">
        <f t="shared" si="9"/>
        <v>711298.62096960586</v>
      </c>
      <c r="AG61" s="18">
        <f t="shared" si="10"/>
        <v>74526.767527427975</v>
      </c>
      <c r="AH61" s="107">
        <f t="shared" si="22"/>
        <v>74531.151433446677</v>
      </c>
      <c r="AI61" s="72">
        <f t="shared" si="12"/>
        <v>74526.767527427975</v>
      </c>
      <c r="AJ61" s="106">
        <f t="shared" si="13"/>
        <v>74531.151433446677</v>
      </c>
      <c r="AK61" s="113"/>
      <c r="AL61" s="106"/>
      <c r="AN61" s="81"/>
      <c r="AO61" s="18">
        <f t="shared" si="14"/>
        <v>485406.11335244199</v>
      </c>
      <c r="AP61" s="105">
        <f t="shared" si="23"/>
        <v>485410.49725846067</v>
      </c>
      <c r="AQ61" s="18">
        <f t="shared" si="16"/>
        <v>92682.208405589219</v>
      </c>
      <c r="AR61" s="105">
        <f t="shared" si="24"/>
        <v>92686.592311607921</v>
      </c>
      <c r="AS61" s="89"/>
      <c r="AT61" s="105"/>
      <c r="AV61" s="82"/>
      <c r="AW61" s="72">
        <f t="shared" si="18"/>
        <v>545224.31999999995</v>
      </c>
      <c r="AX61" s="106">
        <f t="shared" si="25"/>
        <v>545228.70390601864</v>
      </c>
      <c r="AY61" s="110">
        <f t="shared" si="20"/>
        <v>-32868.385664049769</v>
      </c>
      <c r="BA61" s="93">
        <v>50</v>
      </c>
    </row>
    <row r="62" spans="1:53">
      <c r="A62" s="5">
        <v>2031</v>
      </c>
      <c r="B62" s="5">
        <v>51</v>
      </c>
      <c r="C62" s="22">
        <v>1.6</v>
      </c>
      <c r="D62" s="5">
        <v>170</v>
      </c>
      <c r="E62" s="5">
        <v>105</v>
      </c>
      <c r="F62" s="18">
        <v>90</v>
      </c>
      <c r="G62" s="18">
        <v>43.223399999999963</v>
      </c>
      <c r="H62" s="21">
        <v>8</v>
      </c>
      <c r="I62" s="18">
        <f t="shared" si="0"/>
        <v>12.718774292896541</v>
      </c>
      <c r="J62" s="18">
        <f t="shared" si="35"/>
        <v>37.583399999999983</v>
      </c>
      <c r="K62" s="18">
        <v>19.09</v>
      </c>
      <c r="L62" s="18">
        <v>742.76694317207853</v>
      </c>
      <c r="M62" s="18">
        <v>9</v>
      </c>
      <c r="N62" s="18">
        <f t="shared" si="2"/>
        <v>218.5641366118904</v>
      </c>
      <c r="O62" s="18">
        <v>597.26694317207853</v>
      </c>
      <c r="P62" s="18">
        <f t="shared" si="3"/>
        <v>175.74978929963717</v>
      </c>
      <c r="Q62" s="18">
        <v>59501.94156827197</v>
      </c>
      <c r="R62" s="18">
        <v>0.3</v>
      </c>
      <c r="S62" s="18">
        <f t="shared" si="4"/>
        <v>17508.84393166595</v>
      </c>
      <c r="T62" s="18">
        <v>47604.44156827197</v>
      </c>
      <c r="U62" s="18">
        <f t="shared" si="5"/>
        <v>14007.925050926891</v>
      </c>
      <c r="V62" s="18"/>
      <c r="W62" s="18">
        <v>545224.31999999995</v>
      </c>
      <c r="X62" s="18"/>
      <c r="Y62" s="18"/>
      <c r="Z62" s="18"/>
      <c r="AA62" s="18"/>
      <c r="AB62" s="93">
        <v>51</v>
      </c>
      <c r="AC62" s="18">
        <f t="shared" si="6"/>
        <v>711293.39999999991</v>
      </c>
      <c r="AD62" s="105">
        <f t="shared" si="21"/>
        <v>711297.91542319919</v>
      </c>
      <c r="AE62" s="72">
        <f t="shared" si="8"/>
        <v>19.09</v>
      </c>
      <c r="AF62" s="106">
        <f t="shared" si="9"/>
        <v>711297.91542319919</v>
      </c>
      <c r="AG62" s="18">
        <f t="shared" si="10"/>
        <v>72760.412770049792</v>
      </c>
      <c r="AH62" s="107">
        <f t="shared" si="22"/>
        <v>72764.928193249056</v>
      </c>
      <c r="AI62" s="72">
        <f t="shared" si="12"/>
        <v>72760.412770049792</v>
      </c>
      <c r="AJ62" s="106">
        <f t="shared" si="13"/>
        <v>72764.928193249056</v>
      </c>
      <c r="AK62" s="113"/>
      <c r="AL62" s="106"/>
      <c r="AN62" s="81"/>
      <c r="AO62" s="18">
        <f t="shared" si="14"/>
        <v>473901.53015332512</v>
      </c>
      <c r="AP62" s="105">
        <f t="shared" si="23"/>
        <v>473906.0455765244</v>
      </c>
      <c r="AQ62" s="18">
        <f t="shared" si="16"/>
        <v>90485.552557322633</v>
      </c>
      <c r="AR62" s="105">
        <f t="shared" si="24"/>
        <v>90490.067980521897</v>
      </c>
      <c r="AS62" s="89"/>
      <c r="AT62" s="105"/>
      <c r="AV62" s="82"/>
      <c r="AW62" s="72">
        <f t="shared" si="18"/>
        <v>545224.31999999995</v>
      </c>
      <c r="AX62" s="106">
        <f t="shared" si="25"/>
        <v>545228.83542319923</v>
      </c>
      <c r="AY62" s="110">
        <f t="shared" si="20"/>
        <v>-19167.278133847052</v>
      </c>
      <c r="BA62" s="93">
        <v>51</v>
      </c>
    </row>
    <row r="63" spans="1:53">
      <c r="A63" s="5">
        <v>2032</v>
      </c>
      <c r="B63" s="5">
        <v>52</v>
      </c>
      <c r="C63" s="22">
        <v>1.6</v>
      </c>
      <c r="D63" s="5">
        <v>170</v>
      </c>
      <c r="E63" s="5">
        <v>105</v>
      </c>
      <c r="F63" s="18">
        <v>90</v>
      </c>
      <c r="G63" s="18">
        <v>43.223399999999963</v>
      </c>
      <c r="H63" s="21">
        <v>8</v>
      </c>
      <c r="I63" s="18">
        <f t="shared" si="0"/>
        <v>12.417327333292276</v>
      </c>
      <c r="J63" s="18">
        <f t="shared" si="35"/>
        <v>38.65649999999998</v>
      </c>
      <c r="K63" s="18">
        <v>19.09</v>
      </c>
      <c r="L63" s="18">
        <v>742.76694317207853</v>
      </c>
      <c r="M63" s="18">
        <v>9</v>
      </c>
      <c r="N63" s="18">
        <f t="shared" si="2"/>
        <v>213.38396020943765</v>
      </c>
      <c r="O63" s="18">
        <v>597.26694317207853</v>
      </c>
      <c r="P63" s="18">
        <f t="shared" si="3"/>
        <v>171.5843533531046</v>
      </c>
      <c r="Q63" s="18">
        <v>59501.94156827197</v>
      </c>
      <c r="R63" s="18">
        <v>0.3</v>
      </c>
      <c r="S63" s="18">
        <f t="shared" si="4"/>
        <v>17093.867798915951</v>
      </c>
      <c r="T63" s="18">
        <v>47604.44156827197</v>
      </c>
      <c r="U63" s="18">
        <f t="shared" si="5"/>
        <v>13675.924001161846</v>
      </c>
      <c r="V63" s="18"/>
      <c r="W63" s="18">
        <v>545224.31999999995</v>
      </c>
      <c r="X63" s="18"/>
      <c r="Y63" s="18"/>
      <c r="Z63" s="18"/>
      <c r="AA63" s="18"/>
      <c r="AB63" s="93">
        <v>52</v>
      </c>
      <c r="AC63" s="18">
        <f t="shared" si="6"/>
        <v>711293.39999999991</v>
      </c>
      <c r="AD63" s="105">
        <f t="shared" si="21"/>
        <v>711298.05088589515</v>
      </c>
      <c r="AE63" s="72">
        <f t="shared" si="8"/>
        <v>19.09</v>
      </c>
      <c r="AF63" s="106">
        <f t="shared" si="9"/>
        <v>711298.05088589515</v>
      </c>
      <c r="AG63" s="18">
        <f t="shared" si="10"/>
        <v>71035.922288185306</v>
      </c>
      <c r="AH63" s="107">
        <f t="shared" si="22"/>
        <v>71040.57317408055</v>
      </c>
      <c r="AI63" s="72">
        <f t="shared" si="12"/>
        <v>71035.922288185306</v>
      </c>
      <c r="AJ63" s="106">
        <f t="shared" si="13"/>
        <v>71040.57317408055</v>
      </c>
      <c r="AK63" s="113"/>
      <c r="AL63" s="106"/>
      <c r="AN63" s="81"/>
      <c r="AO63" s="18">
        <f t="shared" si="14"/>
        <v>462669.6164384702</v>
      </c>
      <c r="AP63" s="105">
        <f t="shared" si="23"/>
        <v>462674.26732436544</v>
      </c>
      <c r="AQ63" s="18">
        <f t="shared" si="16"/>
        <v>88340.959526707185</v>
      </c>
      <c r="AR63" s="105">
        <f t="shared" si="24"/>
        <v>88345.610412602429</v>
      </c>
      <c r="AS63" s="89"/>
      <c r="AT63" s="105"/>
      <c r="AV63" s="82"/>
      <c r="AW63" s="72">
        <f t="shared" si="18"/>
        <v>545224.31999999995</v>
      </c>
      <c r="AX63" s="106">
        <f t="shared" si="25"/>
        <v>545228.97088589519</v>
      </c>
      <c r="AY63" s="110">
        <f t="shared" si="20"/>
        <v>-5790.9068510727957</v>
      </c>
      <c r="BA63" s="93">
        <v>52</v>
      </c>
    </row>
    <row r="64" spans="1:53">
      <c r="A64" s="5">
        <v>2033</v>
      </c>
      <c r="B64" s="5">
        <v>53</v>
      </c>
      <c r="C64" s="22">
        <v>1.6</v>
      </c>
      <c r="D64" s="5">
        <v>170</v>
      </c>
      <c r="E64" s="5">
        <v>105</v>
      </c>
      <c r="F64" s="18">
        <v>90</v>
      </c>
      <c r="G64" s="18">
        <v>43.223399999999963</v>
      </c>
      <c r="H64" s="21">
        <v>8</v>
      </c>
      <c r="I64" s="18">
        <f t="shared" si="0"/>
        <v>12.123024951252011</v>
      </c>
      <c r="J64" s="18">
        <f t="shared" si="35"/>
        <v>39.729599999999976</v>
      </c>
      <c r="K64" s="18">
        <v>19.09</v>
      </c>
      <c r="L64" s="18">
        <v>742.76694317207898</v>
      </c>
      <c r="M64" s="18">
        <v>9</v>
      </c>
      <c r="N64" s="18">
        <f t="shared" si="2"/>
        <v>208.3265588787624</v>
      </c>
      <c r="O64" s="18">
        <v>597.26694317207853</v>
      </c>
      <c r="P64" s="18">
        <f t="shared" si="3"/>
        <v>167.51764217144259</v>
      </c>
      <c r="Q64" s="18">
        <v>59501.94156827197</v>
      </c>
      <c r="R64" s="18">
        <v>0.3</v>
      </c>
      <c r="S64" s="18">
        <f t="shared" si="4"/>
        <v>16688.726992325934</v>
      </c>
      <c r="T64" s="18">
        <v>47604.44156827197</v>
      </c>
      <c r="U64" s="18">
        <f t="shared" si="5"/>
        <v>13351.791689746293</v>
      </c>
      <c r="V64" s="18"/>
      <c r="W64" s="18">
        <v>545224.31999999995</v>
      </c>
      <c r="X64" s="18"/>
      <c r="Y64" s="18"/>
      <c r="Z64" s="18"/>
      <c r="AA64" s="18"/>
      <c r="AB64" s="93">
        <v>53</v>
      </c>
      <c r="AC64" s="18">
        <f t="shared" si="6"/>
        <v>711293.39999999991</v>
      </c>
      <c r="AD64" s="105">
        <f t="shared" si="21"/>
        <v>711298.190412472</v>
      </c>
      <c r="AE64" s="72">
        <f t="shared" si="8"/>
        <v>19.09</v>
      </c>
      <c r="AF64" s="106">
        <f t="shared" si="9"/>
        <v>711298.190412472</v>
      </c>
      <c r="AG64" s="18">
        <f t="shared" si="10"/>
        <v>69352.303858977233</v>
      </c>
      <c r="AH64" s="107">
        <f t="shared" si="22"/>
        <v>69357.094271449343</v>
      </c>
      <c r="AI64" s="72">
        <f t="shared" si="12"/>
        <v>69352.303858977233</v>
      </c>
      <c r="AJ64" s="106">
        <f t="shared" si="13"/>
        <v>69357.094271449343</v>
      </c>
      <c r="AK64" s="113"/>
      <c r="AL64" s="106"/>
      <c r="AN64" s="81"/>
      <c r="AO64" s="18">
        <f t="shared" si="14"/>
        <v>451703.90968364989</v>
      </c>
      <c r="AP64" s="105">
        <f t="shared" si="23"/>
        <v>451708.70009612199</v>
      </c>
      <c r="AQ64" s="18">
        <f t="shared" si="16"/>
        <v>86247.195375807627</v>
      </c>
      <c r="AR64" s="105">
        <f t="shared" si="24"/>
        <v>86251.985788279737</v>
      </c>
      <c r="AS64" s="89"/>
      <c r="AT64" s="105"/>
      <c r="AV64" s="82"/>
      <c r="AW64" s="72">
        <f t="shared" si="18"/>
        <v>545224.31999999995</v>
      </c>
      <c r="AX64" s="106">
        <f t="shared" si="25"/>
        <v>545229.11041247204</v>
      </c>
      <c r="AY64" s="110">
        <f t="shared" si="20"/>
        <v>7268.4245280702598</v>
      </c>
      <c r="BA64" s="93">
        <v>53</v>
      </c>
    </row>
    <row r="65" spans="1:53">
      <c r="A65" s="5">
        <v>2034</v>
      </c>
      <c r="B65" s="5">
        <v>54</v>
      </c>
      <c r="C65" s="22">
        <v>1.6</v>
      </c>
      <c r="D65" s="5">
        <v>170</v>
      </c>
      <c r="E65" s="5">
        <v>105</v>
      </c>
      <c r="F65" s="18">
        <v>90</v>
      </c>
      <c r="G65" s="18">
        <v>43.223399999999998</v>
      </c>
      <c r="H65" s="21">
        <v>8</v>
      </c>
      <c r="I65" s="18">
        <f t="shared" si="0"/>
        <v>11.835697813541692</v>
      </c>
      <c r="J65" s="18">
        <f t="shared" si="35"/>
        <v>40.802699999999973</v>
      </c>
      <c r="K65" s="18">
        <v>19.09</v>
      </c>
      <c r="L65" s="18">
        <v>742.76694317207898</v>
      </c>
      <c r="M65" s="18">
        <v>9</v>
      </c>
      <c r="N65" s="18">
        <f t="shared" si="2"/>
        <v>203.38902273474142</v>
      </c>
      <c r="O65" s="18">
        <f t="shared" si="32"/>
        <v>598.35743911294128</v>
      </c>
      <c r="P65" s="18">
        <f t="shared" si="3"/>
        <v>163.54731588450946</v>
      </c>
      <c r="Q65" s="18">
        <f t="shared" si="33"/>
        <v>59502.973108862825</v>
      </c>
      <c r="R65" s="18">
        <v>0.3</v>
      </c>
      <c r="S65" s="18">
        <f t="shared" si="4"/>
        <v>16293.188405379551</v>
      </c>
      <c r="T65" s="18">
        <f t="shared" si="34"/>
        <v>47605.473108862825</v>
      </c>
      <c r="U65" s="18">
        <f t="shared" si="5"/>
        <v>13035.341620151819</v>
      </c>
      <c r="V65" s="18"/>
      <c r="W65" s="18">
        <v>545224.31999999995</v>
      </c>
      <c r="X65" s="18"/>
      <c r="Y65" s="18"/>
      <c r="Z65" s="18"/>
      <c r="AA65" s="18"/>
      <c r="AB65" s="93">
        <v>54</v>
      </c>
      <c r="AC65" s="18">
        <f t="shared" si="6"/>
        <v>711293.39999999991</v>
      </c>
      <c r="AD65" s="105">
        <f t="shared" si="21"/>
        <v>711298.33412484615</v>
      </c>
      <c r="AE65" s="72">
        <f t="shared" si="8"/>
        <v>19.09</v>
      </c>
      <c r="AF65" s="106">
        <f t="shared" si="9"/>
        <v>711298.33412484615</v>
      </c>
      <c r="AG65" s="18">
        <f t="shared" si="10"/>
        <v>67708.588776186909</v>
      </c>
      <c r="AH65" s="107">
        <f t="shared" si="22"/>
        <v>67713.522901033182</v>
      </c>
      <c r="AI65" s="72">
        <f t="shared" si="12"/>
        <v>67708.588776186909</v>
      </c>
      <c r="AJ65" s="106">
        <f t="shared" si="13"/>
        <v>67713.522901033182</v>
      </c>
      <c r="AK65" s="113"/>
      <c r="AL65" s="106"/>
      <c r="AN65" s="81"/>
      <c r="AO65" s="18">
        <f t="shared" si="14"/>
        <v>440998.1005325634</v>
      </c>
      <c r="AP65" s="105">
        <f t="shared" si="23"/>
        <v>441003.03465740965</v>
      </c>
      <c r="AQ65" s="18">
        <f t="shared" si="16"/>
        <v>84203.055412182948</v>
      </c>
      <c r="AR65" s="105">
        <f t="shared" si="24"/>
        <v>84207.989537029222</v>
      </c>
      <c r="AS65" s="89"/>
      <c r="AT65" s="105"/>
      <c r="AV65" s="82"/>
      <c r="AW65" s="72">
        <f t="shared" si="18"/>
        <v>545224.31999999995</v>
      </c>
      <c r="AX65" s="106">
        <f t="shared" si="25"/>
        <v>545229.25412484619</v>
      </c>
      <c r="AY65" s="110">
        <f t="shared" si="20"/>
        <v>20018.229930407368</v>
      </c>
      <c r="BA65" s="93">
        <v>54</v>
      </c>
    </row>
    <row r="66" spans="1:53">
      <c r="A66" s="5">
        <v>2035</v>
      </c>
      <c r="B66" s="5">
        <v>55</v>
      </c>
      <c r="C66" s="22">
        <v>1.6</v>
      </c>
      <c r="D66" s="5">
        <v>170</v>
      </c>
      <c r="E66" s="5">
        <v>105</v>
      </c>
      <c r="F66" s="18">
        <v>90</v>
      </c>
      <c r="G66" s="18">
        <v>43.223399999999998</v>
      </c>
      <c r="H66" s="21">
        <v>8</v>
      </c>
      <c r="I66" s="18">
        <f t="shared" si="0"/>
        <v>11.555180600284778</v>
      </c>
      <c r="J66" s="18">
        <f t="shared" si="35"/>
        <v>41.87579999999997</v>
      </c>
      <c r="K66" s="18">
        <v>19.09</v>
      </c>
      <c r="L66" s="18">
        <v>742.76694317207898</v>
      </c>
      <c r="M66" s="18">
        <v>9</v>
      </c>
      <c r="N66" s="18">
        <f t="shared" si="2"/>
        <v>198.56851085927607</v>
      </c>
      <c r="O66" s="18">
        <v>597.26694317207898</v>
      </c>
      <c r="P66" s="18">
        <f t="shared" si="3"/>
        <v>159.67109007929497</v>
      </c>
      <c r="Q66" s="18">
        <v>59501.941568271999</v>
      </c>
      <c r="R66" s="18">
        <v>0.3</v>
      </c>
      <c r="S66" s="18">
        <f t="shared" si="4"/>
        <v>15907.024456404981</v>
      </c>
      <c r="T66" s="18">
        <v>47604.441568271999</v>
      </c>
      <c r="U66" s="18">
        <f t="shared" si="5"/>
        <v>12726.391715993812</v>
      </c>
      <c r="V66" s="18"/>
      <c r="W66" s="18">
        <v>545224.31999999995</v>
      </c>
      <c r="X66" s="18"/>
      <c r="Y66" s="18"/>
      <c r="Z66" s="18"/>
      <c r="AA66" s="18"/>
      <c r="AB66" s="93">
        <v>55</v>
      </c>
      <c r="AC66" s="18">
        <f t="shared" si="6"/>
        <v>711293.39999999991</v>
      </c>
      <c r="AD66" s="105">
        <f t="shared" si="21"/>
        <v>711298.48214859155</v>
      </c>
      <c r="AE66" s="72">
        <f t="shared" si="8"/>
        <v>19.09</v>
      </c>
      <c r="AF66" s="106">
        <f t="shared" si="9"/>
        <v>711298.48214859155</v>
      </c>
      <c r="AG66" s="18">
        <f t="shared" si="10"/>
        <v>66103.831292828123</v>
      </c>
      <c r="AH66" s="107">
        <f t="shared" si="22"/>
        <v>66108.913441419776</v>
      </c>
      <c r="AI66" s="72">
        <f t="shared" si="12"/>
        <v>66103.831292828123</v>
      </c>
      <c r="AJ66" s="106">
        <f t="shared" si="13"/>
        <v>66108.913441419776</v>
      </c>
      <c r="AK66" s="113"/>
      <c r="AL66" s="106"/>
      <c r="AN66" s="81"/>
      <c r="AO66" s="18">
        <f t="shared" si="14"/>
        <v>430546.0291666108</v>
      </c>
      <c r="AP66" s="105">
        <f t="shared" si="23"/>
        <v>430551.11131520243</v>
      </c>
      <c r="AQ66" s="18">
        <f t="shared" si="16"/>
        <v>82207.363495740297</v>
      </c>
      <c r="AR66" s="105">
        <f t="shared" si="24"/>
        <v>82212.44564433195</v>
      </c>
      <c r="AS66" s="89"/>
      <c r="AT66" s="105"/>
      <c r="AV66" s="82"/>
      <c r="AW66" s="72">
        <f t="shared" si="18"/>
        <v>545224.31999999995</v>
      </c>
      <c r="AX66" s="106">
        <f t="shared" si="25"/>
        <v>545229.40214859159</v>
      </c>
      <c r="AY66" s="110">
        <f t="shared" si="20"/>
        <v>32465.845189057291</v>
      </c>
      <c r="BA66" s="93">
        <v>55</v>
      </c>
    </row>
    <row r="67" spans="1:53">
      <c r="A67" s="5">
        <v>2036</v>
      </c>
      <c r="B67" s="5">
        <v>56</v>
      </c>
      <c r="C67" s="22">
        <v>1.6</v>
      </c>
      <c r="D67" s="5">
        <v>170</v>
      </c>
      <c r="E67" s="5">
        <v>105</v>
      </c>
      <c r="F67" s="18">
        <v>90</v>
      </c>
      <c r="G67" s="18">
        <v>43.223399999999963</v>
      </c>
      <c r="H67" s="21">
        <v>8</v>
      </c>
      <c r="I67" s="18">
        <f t="shared" si="0"/>
        <v>11.281311909841907</v>
      </c>
      <c r="J67" s="18">
        <f t="shared" si="35"/>
        <v>42.948899999999966</v>
      </c>
      <c r="K67" s="18">
        <v>19.09</v>
      </c>
      <c r="L67" s="18">
        <v>742.76694317207898</v>
      </c>
      <c r="M67" s="18">
        <v>9</v>
      </c>
      <c r="N67" s="18">
        <f t="shared" si="2"/>
        <v>193.86224966670926</v>
      </c>
      <c r="O67" s="18">
        <v>597.26694317207898</v>
      </c>
      <c r="P67" s="18">
        <f t="shared" si="3"/>
        <v>155.8867344855343</v>
      </c>
      <c r="Q67" s="18">
        <v>59501.941568271999</v>
      </c>
      <c r="R67" s="18">
        <v>0.3</v>
      </c>
      <c r="S67" s="18">
        <f t="shared" si="4"/>
        <v>15530.012957630915</v>
      </c>
      <c r="T67" s="18">
        <v>47604.441568271999</v>
      </c>
      <c r="U67" s="18">
        <f t="shared" si="5"/>
        <v>12424.764216269892</v>
      </c>
      <c r="V67" s="18"/>
      <c r="W67" s="18">
        <v>545224.31999999995</v>
      </c>
      <c r="X67" s="18"/>
      <c r="Y67" s="18"/>
      <c r="Z67" s="18"/>
      <c r="AA67" s="18"/>
      <c r="AB67" s="93">
        <v>56</v>
      </c>
      <c r="AC67" s="18">
        <f t="shared" si="6"/>
        <v>711293.39999999991</v>
      </c>
      <c r="AD67" s="105">
        <f t="shared" si="21"/>
        <v>711298.63461304933</v>
      </c>
      <c r="AE67" s="72">
        <f t="shared" si="8"/>
        <v>19.09</v>
      </c>
      <c r="AF67" s="106">
        <f t="shared" si="9"/>
        <v>711298.63461304933</v>
      </c>
      <c r="AG67" s="18">
        <f t="shared" si="10"/>
        <v>64537.108077011202</v>
      </c>
      <c r="AH67" s="107">
        <f t="shared" si="22"/>
        <v>64542.342690060606</v>
      </c>
      <c r="AI67" s="72">
        <f t="shared" si="12"/>
        <v>64537.108077011202</v>
      </c>
      <c r="AJ67" s="106">
        <f t="shared" si="13"/>
        <v>64542.342690060606</v>
      </c>
      <c r="AK67" s="113"/>
      <c r="AL67" s="106"/>
      <c r="AN67" s="81"/>
      <c r="AO67" s="18">
        <f t="shared" si="14"/>
        <v>420341.6817607095</v>
      </c>
      <c r="AP67" s="105">
        <f t="shared" si="23"/>
        <v>420346.91637375893</v>
      </c>
      <c r="AQ67" s="18">
        <f t="shared" si="16"/>
        <v>80258.971362017634</v>
      </c>
      <c r="AR67" s="105">
        <f t="shared" si="24"/>
        <v>80264.205975067045</v>
      </c>
      <c r="AS67" s="89"/>
      <c r="AT67" s="105"/>
      <c r="AV67" s="82"/>
      <c r="AW67" s="72">
        <f t="shared" si="18"/>
        <v>545224.31999999995</v>
      </c>
      <c r="AX67" s="106">
        <f t="shared" si="25"/>
        <v>545229.55461304937</v>
      </c>
      <c r="AY67" s="110">
        <f t="shared" si="20"/>
        <v>44618.432264223229</v>
      </c>
      <c r="BA67" s="93">
        <v>56</v>
      </c>
    </row>
    <row r="68" spans="1:53">
      <c r="A68" s="5">
        <v>2037</v>
      </c>
      <c r="B68" s="5">
        <v>57</v>
      </c>
      <c r="C68" s="22">
        <v>1.6</v>
      </c>
      <c r="D68" s="5">
        <v>170</v>
      </c>
      <c r="E68" s="5">
        <v>105</v>
      </c>
      <c r="F68" s="18">
        <v>90</v>
      </c>
      <c r="G68" s="18">
        <v>43.223399999999998</v>
      </c>
      <c r="H68" s="21">
        <v>8</v>
      </c>
      <c r="I68" s="18">
        <f t="shared" si="0"/>
        <v>11.013934165944953</v>
      </c>
      <c r="J68" s="18">
        <f t="shared" si="35"/>
        <v>44.021999999999963</v>
      </c>
      <c r="K68" s="18">
        <v>19.09</v>
      </c>
      <c r="L68" s="18">
        <v>742.76694317207898</v>
      </c>
      <c r="M68" s="18">
        <v>9</v>
      </c>
      <c r="N68" s="18">
        <f t="shared" si="2"/>
        <v>189.26753130798258</v>
      </c>
      <c r="O68" s="18">
        <v>597.26694317207898</v>
      </c>
      <c r="P68" s="18">
        <f t="shared" si="3"/>
        <v>152.1920716924736</v>
      </c>
      <c r="Q68" s="18">
        <v>59501.941568271999</v>
      </c>
      <c r="R68" s="18">
        <v>0.3</v>
      </c>
      <c r="S68" s="18">
        <f t="shared" si="4"/>
        <v>15161.936987346002</v>
      </c>
      <c r="T68" s="18">
        <v>47604.441568271999</v>
      </c>
      <c r="U68" s="18">
        <f t="shared" si="5"/>
        <v>12130.285573081273</v>
      </c>
      <c r="V68" s="18"/>
      <c r="W68" s="18">
        <v>545224.31999999995</v>
      </c>
      <c r="X68" s="18"/>
      <c r="Y68" s="18"/>
      <c r="Z68" s="18"/>
      <c r="AA68" s="18"/>
      <c r="AB68" s="93">
        <v>57</v>
      </c>
      <c r="AC68" s="18">
        <f t="shared" si="6"/>
        <v>711293.39999999991</v>
      </c>
      <c r="AD68" s="105">
        <f t="shared" si="21"/>
        <v>711298.79165144078</v>
      </c>
      <c r="AE68" s="72">
        <f t="shared" si="8"/>
        <v>19.09</v>
      </c>
      <c r="AF68" s="106">
        <f t="shared" si="9"/>
        <v>711298.79165144078</v>
      </c>
      <c r="AG68" s="18">
        <f t="shared" si="10"/>
        <v>63007.517680684075</v>
      </c>
      <c r="AH68" s="107">
        <f t="shared" si="22"/>
        <v>63012.90933212496</v>
      </c>
      <c r="AI68" s="72">
        <f t="shared" si="12"/>
        <v>63007.517680684075</v>
      </c>
      <c r="AJ68" s="106">
        <f t="shared" si="13"/>
        <v>63012.90933212496</v>
      </c>
      <c r="AK68" s="113"/>
      <c r="AL68" s="106"/>
      <c r="AN68" s="81"/>
      <c r="AO68" s="18">
        <f t="shared" si="14"/>
        <v>410379.18702310894</v>
      </c>
      <c r="AP68" s="105">
        <f t="shared" si="23"/>
        <v>410384.57867454982</v>
      </c>
      <c r="AQ68" s="18">
        <f t="shared" si="16"/>
        <v>78356.757961504787</v>
      </c>
      <c r="AR68" s="105">
        <f t="shared" si="24"/>
        <v>78362.149612945679</v>
      </c>
      <c r="AS68" s="89"/>
      <c r="AT68" s="105"/>
      <c r="AV68" s="82"/>
      <c r="AW68" s="72">
        <f t="shared" si="18"/>
        <v>545224.31999999995</v>
      </c>
      <c r="AX68" s="106">
        <f t="shared" si="25"/>
        <v>545229.71165144083</v>
      </c>
      <c r="AY68" s="110">
        <f t="shared" si="20"/>
        <v>56482.98336394527</v>
      </c>
      <c r="BA68" s="93">
        <v>57</v>
      </c>
    </row>
    <row r="69" spans="1:53">
      <c r="A69" s="5">
        <v>2038</v>
      </c>
      <c r="B69" s="5">
        <v>58</v>
      </c>
      <c r="C69" s="22">
        <v>1.6</v>
      </c>
      <c r="D69" s="5">
        <v>170</v>
      </c>
      <c r="E69" s="5">
        <v>105</v>
      </c>
      <c r="F69" s="18">
        <v>90</v>
      </c>
      <c r="G69" s="18">
        <v>43.223399999999998</v>
      </c>
      <c r="H69" s="21">
        <v>8</v>
      </c>
      <c r="I69" s="18">
        <f t="shared" si="0"/>
        <v>10.752893527032132</v>
      </c>
      <c r="J69" s="18">
        <f t="shared" si="35"/>
        <v>45.09509999999996</v>
      </c>
      <c r="K69" s="18">
        <v>19.09</v>
      </c>
      <c r="L69" s="18">
        <v>742.76694317207898</v>
      </c>
      <c r="M69" s="18">
        <v>9</v>
      </c>
      <c r="N69" s="18">
        <f t="shared" si="2"/>
        <v>184.78171211261707</v>
      </c>
      <c r="O69" s="18">
        <f t="shared" si="32"/>
        <v>598.35743911294173</v>
      </c>
      <c r="P69" s="18">
        <f t="shared" si="3"/>
        <v>148.58497589604977</v>
      </c>
      <c r="Q69" s="18">
        <f t="shared" si="33"/>
        <v>59502.973108862854</v>
      </c>
      <c r="R69" s="18">
        <v>0.3</v>
      </c>
      <c r="S69" s="18">
        <f t="shared" si="4"/>
        <v>14802.584765088268</v>
      </c>
      <c r="T69" s="18">
        <f t="shared" si="34"/>
        <v>47605.473108862854</v>
      </c>
      <c r="U69" s="18">
        <f t="shared" si="5"/>
        <v>11842.786351778235</v>
      </c>
      <c r="V69" s="18"/>
      <c r="W69" s="18">
        <v>545224.31999999995</v>
      </c>
      <c r="X69" s="18"/>
      <c r="Y69" s="18"/>
      <c r="Z69" s="18"/>
      <c r="AA69" s="18"/>
      <c r="AB69" s="93">
        <v>58</v>
      </c>
      <c r="AC69" s="18">
        <f t="shared" si="6"/>
        <v>711293.39999999991</v>
      </c>
      <c r="AD69" s="105">
        <f t="shared" si="21"/>
        <v>711298.95340098406</v>
      </c>
      <c r="AE69" s="72">
        <f t="shared" si="8"/>
        <v>19.09</v>
      </c>
      <c r="AF69" s="106">
        <f t="shared" si="9"/>
        <v>711298.95340098406</v>
      </c>
      <c r="AG69" s="18">
        <f t="shared" si="10"/>
        <v>61514.180020964603</v>
      </c>
      <c r="AH69" s="107">
        <f t="shared" si="22"/>
        <v>61519.733421948717</v>
      </c>
      <c r="AI69" s="72">
        <f t="shared" si="12"/>
        <v>61514.180020964603</v>
      </c>
      <c r="AJ69" s="106">
        <f t="shared" si="13"/>
        <v>61519.733421948717</v>
      </c>
      <c r="AK69" s="113"/>
      <c r="AL69" s="106"/>
      <c r="AN69" s="81"/>
      <c r="AO69" s="18">
        <f t="shared" si="14"/>
        <v>400652.81281721726</v>
      </c>
      <c r="AP69" s="105">
        <f t="shared" si="23"/>
        <v>400658.36621820135</v>
      </c>
      <c r="AQ69" s="18">
        <f t="shared" si="16"/>
        <v>76499.628814623473</v>
      </c>
      <c r="AR69" s="105">
        <f t="shared" si="24"/>
        <v>76505.18221560758</v>
      </c>
      <c r="AS69" s="89"/>
      <c r="AT69" s="105"/>
      <c r="AV69" s="82"/>
      <c r="AW69" s="72">
        <f t="shared" si="18"/>
        <v>545224.31999999995</v>
      </c>
      <c r="AX69" s="106">
        <f t="shared" si="25"/>
        <v>545229.8734009841</v>
      </c>
      <c r="AY69" s="110">
        <f t="shared" si="20"/>
        <v>68066.324967175489</v>
      </c>
      <c r="BA69" s="93">
        <v>58</v>
      </c>
    </row>
    <row r="70" spans="1:53">
      <c r="A70" s="5">
        <v>2039</v>
      </c>
      <c r="B70" s="5">
        <v>59</v>
      </c>
      <c r="C70" s="22">
        <v>1.6</v>
      </c>
      <c r="D70" s="5">
        <v>170</v>
      </c>
      <c r="E70" s="5">
        <v>105</v>
      </c>
      <c r="F70" s="18">
        <v>90</v>
      </c>
      <c r="G70" s="18">
        <v>43.223399999999998</v>
      </c>
      <c r="H70" s="21">
        <v>8</v>
      </c>
      <c r="I70" s="18">
        <f t="shared" si="0"/>
        <v>10.498039797731932</v>
      </c>
      <c r="J70" s="18">
        <f t="shared" si="35"/>
        <v>46.168199999999956</v>
      </c>
      <c r="K70" s="18">
        <v>19.09</v>
      </c>
      <c r="L70" s="18">
        <v>742.76694317207898</v>
      </c>
      <c r="M70" s="18">
        <v>9</v>
      </c>
      <c r="N70" s="18">
        <f t="shared" si="2"/>
        <v>180.40221106762027</v>
      </c>
      <c r="O70" s="18">
        <v>597.26694317207898</v>
      </c>
      <c r="P70" s="18">
        <f t="shared" si="3"/>
        <v>145.06337167576316</v>
      </c>
      <c r="Q70" s="18">
        <v>59501.941568271999</v>
      </c>
      <c r="R70" s="18">
        <v>0.3</v>
      </c>
      <c r="S70" s="18">
        <f t="shared" si="4"/>
        <v>14451.749529792645</v>
      </c>
      <c r="T70" s="18">
        <v>47604.441568271999</v>
      </c>
      <c r="U70" s="18">
        <f t="shared" si="5"/>
        <v>11562.101133472233</v>
      </c>
      <c r="V70" s="18"/>
      <c r="W70" s="18">
        <v>545224.31999999995</v>
      </c>
      <c r="X70" s="18"/>
      <c r="Y70" s="18"/>
      <c r="Z70" s="18"/>
      <c r="AA70" s="18"/>
      <c r="AB70" s="93">
        <v>59</v>
      </c>
      <c r="AC70" s="18">
        <f t="shared" si="6"/>
        <v>711293.39999999991</v>
      </c>
      <c r="AD70" s="105">
        <f t="shared" si="21"/>
        <v>711299.12000301352</v>
      </c>
      <c r="AE70" s="72">
        <f t="shared" si="8"/>
        <v>19.09</v>
      </c>
      <c r="AF70" s="106">
        <f t="shared" si="9"/>
        <v>711299.12000301352</v>
      </c>
      <c r="AG70" s="18">
        <f t="shared" si="10"/>
        <v>60056.235873765952</v>
      </c>
      <c r="AH70" s="107">
        <f t="shared" si="22"/>
        <v>60061.95587677959</v>
      </c>
      <c r="AI70" s="72">
        <f t="shared" si="12"/>
        <v>60056.235873765952</v>
      </c>
      <c r="AJ70" s="106">
        <f t="shared" si="13"/>
        <v>60061.95587677959</v>
      </c>
      <c r="AK70" s="113"/>
      <c r="AL70" s="106"/>
      <c r="AN70" s="81"/>
      <c r="AO70" s="18">
        <f t="shared" si="14"/>
        <v>391156.96286349179</v>
      </c>
      <c r="AP70" s="105">
        <f t="shared" si="23"/>
        <v>391162.68286650541</v>
      </c>
      <c r="AQ70" s="18">
        <f t="shared" si="16"/>
        <v>74686.515381994788</v>
      </c>
      <c r="AR70" s="105">
        <f t="shared" si="24"/>
        <v>74692.235385008418</v>
      </c>
      <c r="AS70" s="89"/>
      <c r="AT70" s="105"/>
      <c r="AV70" s="82"/>
      <c r="AW70" s="72">
        <f t="shared" si="18"/>
        <v>545224.31999999995</v>
      </c>
      <c r="AX70" s="106">
        <f t="shared" si="25"/>
        <v>545230.04000301356</v>
      </c>
      <c r="AY70" s="110">
        <f t="shared" si="20"/>
        <v>79375.121751499828</v>
      </c>
      <c r="BA70" s="93">
        <v>59</v>
      </c>
    </row>
    <row r="71" spans="1:53">
      <c r="A71" s="5">
        <v>2040</v>
      </c>
      <c r="B71" s="5">
        <v>60</v>
      </c>
      <c r="C71" s="22">
        <v>1.6</v>
      </c>
      <c r="D71" s="5">
        <v>170</v>
      </c>
      <c r="E71" s="5">
        <v>105</v>
      </c>
      <c r="F71" s="18">
        <v>90</v>
      </c>
      <c r="G71" s="18">
        <v>43.223399999999998</v>
      </c>
      <c r="H71" s="21">
        <v>8</v>
      </c>
      <c r="I71" s="18">
        <f t="shared" si="0"/>
        <v>10.249226342444945</v>
      </c>
      <c r="J71" s="18">
        <f t="shared" si="35"/>
        <v>47.241299999999953</v>
      </c>
      <c r="K71" s="18">
        <v>19.09</v>
      </c>
      <c r="L71" s="18">
        <v>742.76694317207898</v>
      </c>
      <c r="M71" s="18">
        <v>9</v>
      </c>
      <c r="N71" s="18">
        <f t="shared" si="2"/>
        <v>176.12650833244447</v>
      </c>
      <c r="O71" s="18">
        <v>597.26694317207898</v>
      </c>
      <c r="P71" s="18">
        <f t="shared" si="3"/>
        <v>141.62523280053955</v>
      </c>
      <c r="Q71" s="18">
        <v>59501.941568271999</v>
      </c>
      <c r="R71" s="18">
        <v>0.3</v>
      </c>
      <c r="S71" s="18">
        <f t="shared" si="4"/>
        <v>14109.229420826527</v>
      </c>
      <c r="T71" s="18">
        <v>47604.441568271999</v>
      </c>
      <c r="U71" s="18">
        <f t="shared" si="5"/>
        <v>11288.068419858562</v>
      </c>
      <c r="V71" s="18"/>
      <c r="W71" s="18">
        <v>545224.31999999995</v>
      </c>
      <c r="X71" s="18"/>
      <c r="Y71" s="18"/>
      <c r="Z71" s="18"/>
      <c r="AA71" s="18"/>
      <c r="AB71" s="93">
        <v>60</v>
      </c>
      <c r="AC71" s="18">
        <f t="shared" si="6"/>
        <v>711293.39999999991</v>
      </c>
      <c r="AD71" s="105">
        <f t="shared" si="21"/>
        <v>711299.29160310398</v>
      </c>
      <c r="AE71" s="72">
        <f t="shared" si="8"/>
        <v>19.09</v>
      </c>
      <c r="AF71" s="106">
        <f t="shared" si="9"/>
        <v>711299.29160310398</v>
      </c>
      <c r="AG71" s="18">
        <f t="shared" si="10"/>
        <v>58632.846379423376</v>
      </c>
      <c r="AH71" s="107">
        <f t="shared" si="22"/>
        <v>58638.737982527418</v>
      </c>
      <c r="AI71" s="72">
        <f t="shared" si="12"/>
        <v>58632.846379423376</v>
      </c>
      <c r="AJ71" s="106">
        <f t="shared" si="13"/>
        <v>58638.737982527418</v>
      </c>
      <c r="AK71" s="113"/>
      <c r="AL71" s="106"/>
      <c r="AN71" s="81"/>
      <c r="AO71" s="18">
        <f t="shared" si="14"/>
        <v>381886.17351949867</v>
      </c>
      <c r="AP71" s="105">
        <f t="shared" si="23"/>
        <v>381892.06512260274</v>
      </c>
      <c r="AQ71" s="18">
        <f t="shared" si="16"/>
        <v>72916.374449632014</v>
      </c>
      <c r="AR71" s="105">
        <f t="shared" si="24"/>
        <v>72922.266052736057</v>
      </c>
      <c r="AS71" s="89"/>
      <c r="AT71" s="105"/>
      <c r="AV71" s="82"/>
      <c r="AW71" s="72">
        <f t="shared" si="18"/>
        <v>545224.31999999995</v>
      </c>
      <c r="AX71" s="106">
        <f t="shared" si="25"/>
        <v>545230.21160310402</v>
      </c>
      <c r="AY71" s="110">
        <f t="shared" si="20"/>
        <v>90415.880427765427</v>
      </c>
      <c r="BA71" s="93">
        <v>60</v>
      </c>
    </row>
    <row r="72" spans="1:53">
      <c r="A72" s="5">
        <v>2041</v>
      </c>
      <c r="B72" s="5">
        <v>61</v>
      </c>
      <c r="C72" s="22">
        <v>1.6</v>
      </c>
      <c r="D72" s="5">
        <v>170</v>
      </c>
      <c r="E72" s="5">
        <v>105</v>
      </c>
      <c r="F72" s="18">
        <v>90</v>
      </c>
      <c r="G72" s="18">
        <v>43.223399999999998</v>
      </c>
      <c r="H72" s="21">
        <v>8</v>
      </c>
      <c r="I72" s="18">
        <f t="shared" si="0"/>
        <v>10.006310000973933</v>
      </c>
      <c r="J72" s="18">
        <f t="shared" si="35"/>
        <v>48.314399999999949</v>
      </c>
      <c r="K72" s="18">
        <v>19.09</v>
      </c>
      <c r="L72" s="18">
        <v>742.76694317207898</v>
      </c>
      <c r="M72" s="18">
        <v>9</v>
      </c>
      <c r="N72" s="18">
        <f t="shared" si="2"/>
        <v>171.95214378914227</v>
      </c>
      <c r="O72" s="18">
        <v>597.26694317207898</v>
      </c>
      <c r="P72" s="18">
        <f t="shared" si="3"/>
        <v>138.26858106289427</v>
      </c>
      <c r="Q72" s="18">
        <v>59501.941568271999</v>
      </c>
      <c r="R72" s="18">
        <v>0.3</v>
      </c>
      <c r="S72" s="18">
        <f t="shared" si="4"/>
        <v>13774.827361844898</v>
      </c>
      <c r="T72" s="18">
        <v>47604.441568271999</v>
      </c>
      <c r="U72" s="18">
        <f t="shared" si="5"/>
        <v>11020.530540294825</v>
      </c>
      <c r="V72" s="18"/>
      <c r="W72" s="18">
        <v>545224.31999999995</v>
      </c>
      <c r="X72" s="18"/>
      <c r="Y72" s="18"/>
      <c r="Z72" s="18"/>
      <c r="AA72" s="18"/>
      <c r="AB72" s="93">
        <v>61</v>
      </c>
      <c r="AC72" s="18">
        <f t="shared" si="6"/>
        <v>711293.39999999991</v>
      </c>
      <c r="AD72" s="105">
        <f t="shared" si="21"/>
        <v>711299.46835119708</v>
      </c>
      <c r="AE72" s="72">
        <f t="shared" si="8"/>
        <v>19.09</v>
      </c>
      <c r="AF72" s="106">
        <f t="shared" si="9"/>
        <v>711299.46835119708</v>
      </c>
      <c r="AG72" s="18">
        <f t="shared" si="10"/>
        <v>57243.192560038231</v>
      </c>
      <c r="AH72" s="107">
        <f t="shared" si="22"/>
        <v>57249.260911235397</v>
      </c>
      <c r="AI72" s="72">
        <f t="shared" si="12"/>
        <v>57243.192560038231</v>
      </c>
      <c r="AJ72" s="106">
        <f t="shared" si="13"/>
        <v>57249.260911235397</v>
      </c>
      <c r="AK72" s="113"/>
      <c r="AL72" s="106"/>
      <c r="AN72" s="81"/>
      <c r="AO72" s="18">
        <f t="shared" si="14"/>
        <v>372835.11063628871</v>
      </c>
      <c r="AP72" s="105">
        <f t="shared" si="23"/>
        <v>372841.17898748588</v>
      </c>
      <c r="AQ72" s="18">
        <f t="shared" si="16"/>
        <v>71188.187528704904</v>
      </c>
      <c r="AR72" s="105">
        <f t="shared" si="24"/>
        <v>71194.255879902077</v>
      </c>
      <c r="AS72" s="89"/>
      <c r="AT72" s="105"/>
      <c r="AV72" s="82"/>
      <c r="AW72" s="72">
        <f t="shared" si="18"/>
        <v>545224.31999999995</v>
      </c>
      <c r="AX72" s="106">
        <f t="shared" si="25"/>
        <v>545230.38835119712</v>
      </c>
      <c r="AY72" s="110">
        <f t="shared" si="20"/>
        <v>101194.95348380902</v>
      </c>
      <c r="BA72" s="93">
        <v>61</v>
      </c>
    </row>
    <row r="73" spans="1:53">
      <c r="A73" s="5">
        <v>2042</v>
      </c>
      <c r="B73" s="5">
        <v>62</v>
      </c>
      <c r="C73" s="22">
        <v>1.6</v>
      </c>
      <c r="D73" s="5">
        <v>170</v>
      </c>
      <c r="E73" s="5">
        <v>105</v>
      </c>
      <c r="F73" s="18">
        <v>90</v>
      </c>
      <c r="G73" s="18">
        <v>43.223399999999998</v>
      </c>
      <c r="H73" s="21">
        <v>8</v>
      </c>
      <c r="I73" s="18">
        <f t="shared" si="0"/>
        <v>9.7691510061534963</v>
      </c>
      <c r="J73" s="18">
        <f t="shared" si="35"/>
        <v>49.387499999999946</v>
      </c>
      <c r="K73" s="18">
        <v>19.09</v>
      </c>
      <c r="L73" s="18">
        <v>742.76694317207898</v>
      </c>
      <c r="M73" s="18">
        <v>9</v>
      </c>
      <c r="N73" s="18">
        <f t="shared" si="2"/>
        <v>167.87671562688433</v>
      </c>
      <c r="O73" s="18">
        <f t="shared" si="32"/>
        <v>598.35743911294173</v>
      </c>
      <c r="P73" s="18">
        <f t="shared" si="3"/>
        <v>134.99148514072792</v>
      </c>
      <c r="Q73" s="18">
        <f t="shared" si="33"/>
        <v>59502.973108862854</v>
      </c>
      <c r="R73" s="18">
        <v>0.3</v>
      </c>
      <c r="S73" s="18">
        <f t="shared" si="4"/>
        <v>13448.35094739819</v>
      </c>
      <c r="T73" s="18">
        <f t="shared" si="34"/>
        <v>47605.473108862854</v>
      </c>
      <c r="U73" s="18">
        <f t="shared" si="5"/>
        <v>10759.333561081723</v>
      </c>
      <c r="V73" s="18"/>
      <c r="W73" s="18">
        <v>545224.31999999995</v>
      </c>
      <c r="X73" s="18"/>
      <c r="Y73" s="18"/>
      <c r="Z73" s="18"/>
      <c r="AA73" s="18"/>
      <c r="AB73" s="93">
        <v>62</v>
      </c>
      <c r="AC73" s="18">
        <f t="shared" si="6"/>
        <v>711293.39999999991</v>
      </c>
      <c r="AD73" s="105">
        <f t="shared" si="21"/>
        <v>711299.650401733</v>
      </c>
      <c r="AE73" s="72">
        <f t="shared" si="8"/>
        <v>19.09</v>
      </c>
      <c r="AF73" s="106">
        <f t="shared" si="9"/>
        <v>711299.650401733</v>
      </c>
      <c r="AG73" s="18">
        <f t="shared" si="10"/>
        <v>55886.474848261358</v>
      </c>
      <c r="AH73" s="107">
        <f t="shared" si="22"/>
        <v>55892.725249994437</v>
      </c>
      <c r="AI73" s="72">
        <f t="shared" si="12"/>
        <v>55886.474848261358</v>
      </c>
      <c r="AJ73" s="106">
        <f t="shared" si="13"/>
        <v>55892.725249994437</v>
      </c>
      <c r="AK73" s="113"/>
      <c r="AL73" s="106"/>
      <c r="AN73" s="81"/>
      <c r="AO73" s="18">
        <f t="shared" si="14"/>
        <v>363998.56648927927</v>
      </c>
      <c r="AP73" s="105">
        <f t="shared" si="23"/>
        <v>364004.81689101236</v>
      </c>
      <c r="AQ73" s="18">
        <f t="shared" si="16"/>
        <v>69500.960269530115</v>
      </c>
      <c r="AR73" s="105">
        <f t="shared" si="24"/>
        <v>69507.210671263194</v>
      </c>
      <c r="AS73" s="89"/>
      <c r="AT73" s="105"/>
      <c r="AV73" s="82"/>
      <c r="AW73" s="72">
        <f t="shared" si="18"/>
        <v>545224.31999999995</v>
      </c>
      <c r="AX73" s="106">
        <f t="shared" si="25"/>
        <v>545230.57040173304</v>
      </c>
      <c r="AY73" s="110">
        <f t="shared" si="20"/>
        <v>111718.54283945751</v>
      </c>
      <c r="BA73" s="93">
        <v>62</v>
      </c>
    </row>
    <row r="74" spans="1:53">
      <c r="A74" s="5">
        <v>2043</v>
      </c>
      <c r="B74" s="5">
        <v>63</v>
      </c>
      <c r="C74" s="22">
        <v>1.6</v>
      </c>
      <c r="D74" s="5">
        <v>170</v>
      </c>
      <c r="E74" s="5">
        <v>105</v>
      </c>
      <c r="F74" s="18">
        <v>90</v>
      </c>
      <c r="G74" s="18">
        <v>43.223399999999998</v>
      </c>
      <c r="H74" s="21">
        <v>8</v>
      </c>
      <c r="I74" s="18">
        <f t="shared" si="0"/>
        <v>9.5376129034320218</v>
      </c>
      <c r="J74" s="18">
        <f t="shared" si="35"/>
        <v>50.460599999999943</v>
      </c>
      <c r="K74" s="18">
        <v>19.09</v>
      </c>
      <c r="L74" s="18">
        <v>742.76694317207898</v>
      </c>
      <c r="M74" s="18">
        <v>9</v>
      </c>
      <c r="N74" s="18">
        <f t="shared" si="2"/>
        <v>163.89787896002582</v>
      </c>
      <c r="O74" s="18">
        <v>597.26694317207898</v>
      </c>
      <c r="P74" s="18">
        <f t="shared" si="3"/>
        <v>131.79205948609828</v>
      </c>
      <c r="Q74" s="18">
        <v>59501.941568271999</v>
      </c>
      <c r="R74" s="18">
        <v>0.3</v>
      </c>
      <c r="S74" s="18">
        <f t="shared" si="4"/>
        <v>13129.612332227665</v>
      </c>
      <c r="T74" s="18">
        <v>47604.441568271999</v>
      </c>
      <c r="U74" s="18">
        <f t="shared" si="5"/>
        <v>10504.327196893968</v>
      </c>
      <c r="V74" s="18"/>
      <c r="W74" s="18">
        <v>545224.31999999995</v>
      </c>
      <c r="X74" s="18"/>
      <c r="Y74" s="18"/>
      <c r="Z74" s="18"/>
      <c r="AA74" s="18"/>
      <c r="AB74" s="93">
        <v>63</v>
      </c>
      <c r="AC74" s="18">
        <f t="shared" si="6"/>
        <v>711293.39999999991</v>
      </c>
      <c r="AD74" s="105">
        <f t="shared" si="21"/>
        <v>711299.83791378501</v>
      </c>
      <c r="AE74" s="72">
        <f t="shared" si="8"/>
        <v>19.09</v>
      </c>
      <c r="AF74" s="106">
        <f t="shared" si="9"/>
        <v>711299.83791378501</v>
      </c>
      <c r="AG74" s="18">
        <f t="shared" si="10"/>
        <v>54561.912627244688</v>
      </c>
      <c r="AH74" s="107">
        <f t="shared" si="22"/>
        <v>54568.350541029766</v>
      </c>
      <c r="AI74" s="72">
        <f t="shared" si="12"/>
        <v>54561.912627244688</v>
      </c>
      <c r="AJ74" s="106">
        <f t="shared" si="13"/>
        <v>54568.350541029766</v>
      </c>
      <c r="AK74" s="113"/>
      <c r="AL74" s="106"/>
      <c r="AN74" s="81"/>
      <c r="AO74" s="18">
        <f t="shared" si="14"/>
        <v>355371.45678187715</v>
      </c>
      <c r="AP74" s="105">
        <f t="shared" si="23"/>
        <v>355377.89469566219</v>
      </c>
      <c r="AQ74" s="18">
        <f t="shared" si="16"/>
        <v>67853.721889450695</v>
      </c>
      <c r="AR74" s="105">
        <f t="shared" si="24"/>
        <v>67860.159803235772</v>
      </c>
      <c r="AS74" s="89"/>
      <c r="AT74" s="105"/>
      <c r="AV74" s="82"/>
      <c r="AW74" s="72">
        <f t="shared" si="18"/>
        <v>545224.31999999995</v>
      </c>
      <c r="AX74" s="106">
        <f t="shared" si="25"/>
        <v>545230.75791378506</v>
      </c>
      <c r="AY74" s="110">
        <f t="shared" si="20"/>
        <v>121992.70341488719</v>
      </c>
      <c r="BA74" s="93">
        <v>63</v>
      </c>
    </row>
    <row r="75" spans="1:53">
      <c r="A75" s="5">
        <v>2044</v>
      </c>
      <c r="B75" s="5">
        <v>64</v>
      </c>
      <c r="C75" s="22">
        <v>1.6</v>
      </c>
      <c r="D75" s="5">
        <v>170</v>
      </c>
      <c r="E75" s="5">
        <v>105</v>
      </c>
      <c r="F75" s="18">
        <v>90</v>
      </c>
      <c r="G75" s="18">
        <v>43.223399999999998</v>
      </c>
      <c r="H75" s="21">
        <v>8</v>
      </c>
      <c r="I75" s="18">
        <f t="shared" si="0"/>
        <v>9.3115624723596095</v>
      </c>
      <c r="J75" s="18">
        <f t="shared" si="35"/>
        <v>51.533699999999939</v>
      </c>
      <c r="K75" s="18">
        <v>19.09</v>
      </c>
      <c r="L75" s="18">
        <v>742.76694317207898</v>
      </c>
      <c r="M75" s="18">
        <v>9</v>
      </c>
      <c r="N75" s="18">
        <f t="shared" si="2"/>
        <v>160.01334447892563</v>
      </c>
      <c r="O75" s="18">
        <v>597.26694317207898</v>
      </c>
      <c r="P75" s="18">
        <f t="shared" si="3"/>
        <v>128.6684632403298</v>
      </c>
      <c r="Q75" s="18">
        <v>59501.941568271999</v>
      </c>
      <c r="R75" s="18">
        <v>0.3</v>
      </c>
      <c r="S75" s="18">
        <f t="shared" si="4"/>
        <v>12818.428123184569</v>
      </c>
      <c r="T75" s="18">
        <v>47604.441568271999</v>
      </c>
      <c r="U75" s="18">
        <f t="shared" si="5"/>
        <v>10255.364724310382</v>
      </c>
      <c r="V75" s="18"/>
      <c r="W75" s="18">
        <v>545224.31999999995</v>
      </c>
      <c r="X75" s="18"/>
      <c r="Y75" s="18"/>
      <c r="Z75" s="18"/>
      <c r="AA75" s="18"/>
      <c r="AB75" s="93">
        <v>64</v>
      </c>
      <c r="AC75" s="18">
        <f t="shared" si="6"/>
        <v>711293.39999999991</v>
      </c>
      <c r="AD75" s="105">
        <f t="shared" si="21"/>
        <v>711300.03105119849</v>
      </c>
      <c r="AE75" s="72">
        <f t="shared" si="8"/>
        <v>19.09</v>
      </c>
      <c r="AF75" s="106">
        <f t="shared" si="9"/>
        <v>711300.03105119849</v>
      </c>
      <c r="AG75" s="18">
        <f t="shared" si="10"/>
        <v>53268.743781496538</v>
      </c>
      <c r="AH75" s="107">
        <f t="shared" si="22"/>
        <v>53275.374832695168</v>
      </c>
      <c r="AI75" s="72">
        <f t="shared" si="12"/>
        <v>53268.743781496538</v>
      </c>
      <c r="AJ75" s="106">
        <f t="shared" si="13"/>
        <v>53275.374832695168</v>
      </c>
      <c r="AK75" s="113"/>
      <c r="AL75" s="106"/>
      <c r="AN75" s="81"/>
      <c r="AO75" s="18">
        <f t="shared" si="14"/>
        <v>346948.81772011903</v>
      </c>
      <c r="AP75" s="105">
        <f t="shared" si="23"/>
        <v>346955.44877131766</v>
      </c>
      <c r="AQ75" s="18">
        <f t="shared" si="16"/>
        <v>66245.524614275215</v>
      </c>
      <c r="AR75" s="105">
        <f t="shared" si="24"/>
        <v>66252.155665473838</v>
      </c>
      <c r="AS75" s="89"/>
      <c r="AT75" s="105"/>
      <c r="AV75" s="82"/>
      <c r="AW75" s="72">
        <f t="shared" si="18"/>
        <v>545224.31999999995</v>
      </c>
      <c r="AX75" s="106">
        <f t="shared" si="25"/>
        <v>545230.95105119853</v>
      </c>
      <c r="AY75" s="110">
        <f t="shared" si="20"/>
        <v>132023.34661440714</v>
      </c>
      <c r="BA75" s="93">
        <v>64</v>
      </c>
    </row>
    <row r="76" spans="1:53">
      <c r="A76" s="5">
        <v>2045</v>
      </c>
      <c r="B76" s="5">
        <v>65</v>
      </c>
      <c r="C76" s="22">
        <v>1.6</v>
      </c>
      <c r="D76" s="5">
        <v>170</v>
      </c>
      <c r="E76" s="5">
        <v>105</v>
      </c>
      <c r="F76" s="18">
        <v>90</v>
      </c>
      <c r="G76" s="18">
        <v>43.223399999999998</v>
      </c>
      <c r="H76" s="21">
        <v>8</v>
      </c>
      <c r="I76" s="18">
        <f t="shared" ref="I76:I86" si="36">($I$3/((1+$I$2)^B76))</f>
        <v>9.0908696499368027</v>
      </c>
      <c r="J76" s="18">
        <f t="shared" si="35"/>
        <v>52.606799999999936</v>
      </c>
      <c r="K76" s="18">
        <v>19.09</v>
      </c>
      <c r="L76" s="18">
        <v>742.76694317207898</v>
      </c>
      <c r="M76" s="18">
        <v>9</v>
      </c>
      <c r="N76" s="18">
        <f t="shared" ref="N76:N86" si="37">$K$3/((1+$I$2)^B76)</f>
        <v>156.2208771327426</v>
      </c>
      <c r="O76" s="18">
        <v>597.26694317207898</v>
      </c>
      <c r="P76" s="18">
        <f t="shared" ref="P76:P86" si="38">$K$4/((1+$I$2)^B76)</f>
        <v>125.61889917483543</v>
      </c>
      <c r="Q76" s="18">
        <v>59501.941568271999</v>
      </c>
      <c r="R76" s="18">
        <v>0.3</v>
      </c>
      <c r="S76" s="18">
        <f t="shared" ref="S76:S86" si="39">$P$3/((1+$I$2)^B76)</f>
        <v>12514.619273710929</v>
      </c>
      <c r="T76" s="18">
        <v>47604.441568271999</v>
      </c>
      <c r="U76" s="18">
        <f t="shared" ref="U76:U86" si="40">$P$4/((1+$I$2)^B76)</f>
        <v>10012.3028973934</v>
      </c>
      <c r="V76" s="18"/>
      <c r="W76" s="18">
        <v>545224.31999999995</v>
      </c>
      <c r="X76" s="18"/>
      <c r="Y76" s="18"/>
      <c r="Z76" s="18"/>
      <c r="AA76" s="18"/>
      <c r="AB76" s="93">
        <v>65</v>
      </c>
      <c r="AC76" s="18">
        <f t="shared" ref="AC76:AC86" si="41">(K76*F76)*$AC$4</f>
        <v>711293.39999999991</v>
      </c>
      <c r="AD76" s="105">
        <f t="shared" si="21"/>
        <v>711300.22998273454</v>
      </c>
      <c r="AE76" s="72">
        <f t="shared" ref="AE76:AE86" si="42">K76</f>
        <v>19.09</v>
      </c>
      <c r="AF76" s="106">
        <f t="shared" ref="AF76:AF86" si="43">AD76</f>
        <v>711300.22998273454</v>
      </c>
      <c r="AG76" s="18">
        <f t="shared" ref="AG76:AG86" si="44">P76*$AC$4</f>
        <v>52006.224258381866</v>
      </c>
      <c r="AH76" s="107">
        <f t="shared" si="22"/>
        <v>52013.05424111645</v>
      </c>
      <c r="AI76" s="72">
        <f t="shared" ref="AI76:AI86" si="45">P76*$AC$4</f>
        <v>52006.224258381866</v>
      </c>
      <c r="AJ76" s="106">
        <f t="shared" ref="AJ76:AJ86" si="46">AH76</f>
        <v>52013.05424111645</v>
      </c>
      <c r="AK76" s="113"/>
      <c r="AL76" s="106"/>
      <c r="AN76" s="81"/>
      <c r="AO76" s="18">
        <f t="shared" ref="AO76:AO86" si="47">(I76*F76)*$AC$4</f>
        <v>338725.80315664527</v>
      </c>
      <c r="AP76" s="105">
        <f t="shared" si="23"/>
        <v>338732.63313937985</v>
      </c>
      <c r="AQ76" s="18">
        <f t="shared" ref="AQ76:AQ86" si="48">N76*$AC$4</f>
        <v>64675.443132955435</v>
      </c>
      <c r="AR76" s="105">
        <f t="shared" si="24"/>
        <v>64682.273115690019</v>
      </c>
      <c r="AS76" s="89"/>
      <c r="AT76" s="105"/>
      <c r="AV76" s="82"/>
      <c r="AW76" s="72">
        <f t="shared" ref="AW76:AW86" si="49">W76</f>
        <v>545224.31999999995</v>
      </c>
      <c r="AX76" s="106">
        <f t="shared" si="25"/>
        <v>545231.14998273458</v>
      </c>
      <c r="AY76" s="110">
        <f t="shared" ref="AY76:AY86" si="50">(AF76+AJ76+AL76+AN76+AX76)-(AD76+AH76+AP76+AR76+AT76+AV76)</f>
        <v>141816.2437276647</v>
      </c>
      <c r="BA76" s="93">
        <v>65</v>
      </c>
    </row>
    <row r="77" spans="1:53">
      <c r="A77" s="5">
        <v>2046</v>
      </c>
      <c r="B77" s="5">
        <v>66</v>
      </c>
      <c r="C77" s="22">
        <v>1.6</v>
      </c>
      <c r="D77" s="5">
        <v>170</v>
      </c>
      <c r="E77" s="5">
        <v>105</v>
      </c>
      <c r="F77" s="18">
        <v>90</v>
      </c>
      <c r="G77" s="18">
        <v>43.223399999999998</v>
      </c>
      <c r="H77" s="21">
        <v>8</v>
      </c>
      <c r="I77" s="18">
        <f t="shared" si="36"/>
        <v>8.8754074557800369</v>
      </c>
      <c r="J77" s="18">
        <f t="shared" si="35"/>
        <v>53.679899999999932</v>
      </c>
      <c r="K77" s="18">
        <v>19.09</v>
      </c>
      <c r="L77" s="18">
        <v>742.76694317207898</v>
      </c>
      <c r="M77" s="18">
        <v>9</v>
      </c>
      <c r="N77" s="18">
        <f t="shared" si="37"/>
        <v>152.51829484345095</v>
      </c>
      <c r="O77" s="18">
        <f t="shared" si="32"/>
        <v>598.35743911294173</v>
      </c>
      <c r="P77" s="18">
        <f t="shared" si="38"/>
        <v>122.64161265704276</v>
      </c>
      <c r="Q77" s="18">
        <f t="shared" si="33"/>
        <v>59502.973108862854</v>
      </c>
      <c r="R77" s="18">
        <v>0.3</v>
      </c>
      <c r="S77" s="18">
        <f t="shared" si="39"/>
        <v>12218.010980821255</v>
      </c>
      <c r="T77" s="18">
        <f t="shared" si="34"/>
        <v>47605.473108862854</v>
      </c>
      <c r="U77" s="18">
        <f t="shared" si="40"/>
        <v>9775.0018652694234</v>
      </c>
      <c r="V77" s="18"/>
      <c r="W77" s="18">
        <v>545224.31999999995</v>
      </c>
      <c r="X77" s="18"/>
      <c r="Y77" s="18"/>
      <c r="Z77" s="18"/>
      <c r="AA77" s="18"/>
      <c r="AB77" s="93">
        <v>66</v>
      </c>
      <c r="AC77" s="18">
        <f t="shared" si="41"/>
        <v>711293.39999999991</v>
      </c>
      <c r="AD77" s="105">
        <f t="shared" si="21"/>
        <v>711300.4348822165</v>
      </c>
      <c r="AE77" s="72">
        <f t="shared" si="42"/>
        <v>19.09</v>
      </c>
      <c r="AF77" s="106">
        <f t="shared" si="43"/>
        <v>711300.4348822165</v>
      </c>
      <c r="AG77" s="18">
        <f t="shared" si="44"/>
        <v>50773.6276400157</v>
      </c>
      <c r="AH77" s="107">
        <f t="shared" si="22"/>
        <v>50780.66252223232</v>
      </c>
      <c r="AI77" s="72">
        <f t="shared" si="45"/>
        <v>50773.6276400157</v>
      </c>
      <c r="AJ77" s="106">
        <f t="shared" si="46"/>
        <v>50780.66252223232</v>
      </c>
      <c r="AK77" s="113"/>
      <c r="AL77" s="106"/>
      <c r="AN77" s="81"/>
      <c r="AO77" s="18">
        <f t="shared" si="47"/>
        <v>330697.68180236418</v>
      </c>
      <c r="AP77" s="105">
        <f t="shared" si="23"/>
        <v>330704.71668458078</v>
      </c>
      <c r="AQ77" s="18">
        <f t="shared" si="48"/>
        <v>63142.574065188688</v>
      </c>
      <c r="AR77" s="105">
        <f t="shared" si="24"/>
        <v>63149.608947405308</v>
      </c>
      <c r="AS77" s="89"/>
      <c r="AT77" s="105"/>
      <c r="AV77" s="82"/>
      <c r="AW77" s="72">
        <f t="shared" si="49"/>
        <v>545224.31999999995</v>
      </c>
      <c r="AX77" s="106">
        <f t="shared" si="25"/>
        <v>545231.35488221655</v>
      </c>
      <c r="AY77" s="110">
        <f t="shared" si="50"/>
        <v>151377.02925023041</v>
      </c>
      <c r="BA77" s="93">
        <v>66</v>
      </c>
    </row>
    <row r="78" spans="1:53">
      <c r="A78" s="5">
        <v>2047</v>
      </c>
      <c r="B78" s="5">
        <v>67</v>
      </c>
      <c r="C78" s="22">
        <v>1.6</v>
      </c>
      <c r="D78" s="5">
        <v>170</v>
      </c>
      <c r="E78" s="5">
        <v>105</v>
      </c>
      <c r="F78" s="18">
        <v>90</v>
      </c>
      <c r="G78" s="18">
        <v>43.223399999999998</v>
      </c>
      <c r="H78" s="21">
        <v>8</v>
      </c>
      <c r="I78" s="18">
        <f t="shared" si="36"/>
        <v>8.6650519190607334</v>
      </c>
      <c r="J78" s="18">
        <f t="shared" si="35"/>
        <v>54.752999999999929</v>
      </c>
      <c r="K78" s="18">
        <v>19.09</v>
      </c>
      <c r="L78" s="18">
        <v>742.76694317207898</v>
      </c>
      <c r="M78" s="18">
        <v>9</v>
      </c>
      <c r="N78" s="18">
        <f t="shared" si="37"/>
        <v>148.90346725033424</v>
      </c>
      <c r="O78" s="18">
        <v>597.26694317207898</v>
      </c>
      <c r="P78" s="18">
        <f t="shared" si="38"/>
        <v>119.73489064082791</v>
      </c>
      <c r="Q78" s="18">
        <v>59501.941568271999</v>
      </c>
      <c r="R78" s="18">
        <v>0.3</v>
      </c>
      <c r="S78" s="18">
        <f t="shared" si="39"/>
        <v>11928.432584525857</v>
      </c>
      <c r="T78" s="18">
        <v>47604.441568271999</v>
      </c>
      <c r="U78" s="18">
        <f t="shared" si="40"/>
        <v>9543.3250916626148</v>
      </c>
      <c r="V78" s="18"/>
      <c r="W78" s="18">
        <v>545224.31999999995</v>
      </c>
      <c r="X78" s="18"/>
      <c r="Y78" s="18"/>
      <c r="Z78" s="18"/>
      <c r="AA78" s="18"/>
      <c r="AB78" s="93">
        <v>67</v>
      </c>
      <c r="AC78" s="18">
        <f t="shared" si="41"/>
        <v>711293.39999999991</v>
      </c>
      <c r="AD78" s="105">
        <f t="shared" si="21"/>
        <v>711300.64592868299</v>
      </c>
      <c r="AE78" s="72">
        <f t="shared" si="42"/>
        <v>19.09</v>
      </c>
      <c r="AF78" s="106">
        <f t="shared" si="43"/>
        <v>711300.64592868299</v>
      </c>
      <c r="AG78" s="18">
        <f t="shared" si="44"/>
        <v>49570.244725302757</v>
      </c>
      <c r="AH78" s="107">
        <f t="shared" si="22"/>
        <v>49577.490653985878</v>
      </c>
      <c r="AI78" s="72">
        <f t="shared" si="45"/>
        <v>49570.244725302757</v>
      </c>
      <c r="AJ78" s="106">
        <f t="shared" si="46"/>
        <v>49577.490653985878</v>
      </c>
      <c r="AK78" s="113"/>
      <c r="AL78" s="106"/>
      <c r="AN78" s="81"/>
      <c r="AO78" s="18">
        <f t="shared" si="47"/>
        <v>322859.83450420294</v>
      </c>
      <c r="AP78" s="105">
        <f t="shared" si="23"/>
        <v>322867.08043288608</v>
      </c>
      <c r="AQ78" s="18">
        <f t="shared" si="48"/>
        <v>61646.035441638378</v>
      </c>
      <c r="AR78" s="105">
        <f t="shared" si="24"/>
        <v>61653.2813703215</v>
      </c>
      <c r="AS78" s="89"/>
      <c r="AT78" s="105"/>
      <c r="AV78" s="82"/>
      <c r="AW78" s="72">
        <f t="shared" si="49"/>
        <v>545224.31999999995</v>
      </c>
      <c r="AX78" s="106">
        <f t="shared" si="25"/>
        <v>545231.56592868303</v>
      </c>
      <c r="AY78" s="110">
        <f t="shared" si="50"/>
        <v>160711.2041254756</v>
      </c>
      <c r="BA78" s="93">
        <v>67</v>
      </c>
    </row>
    <row r="79" spans="1:53">
      <c r="A79" s="5">
        <v>2048</v>
      </c>
      <c r="B79" s="5">
        <v>68</v>
      </c>
      <c r="C79" s="22">
        <v>1.6</v>
      </c>
      <c r="D79" s="5">
        <v>170</v>
      </c>
      <c r="E79" s="5">
        <v>105</v>
      </c>
      <c r="F79" s="18">
        <v>90</v>
      </c>
      <c r="G79" s="18">
        <v>43.223399999999998</v>
      </c>
      <c r="H79" s="21">
        <v>8</v>
      </c>
      <c r="I79" s="18">
        <f t="shared" si="36"/>
        <v>8.4596820071760011</v>
      </c>
      <c r="J79" s="18">
        <f t="shared" si="35"/>
        <v>55.826099999999926</v>
      </c>
      <c r="K79" s="18">
        <v>19.09</v>
      </c>
      <c r="L79" s="18">
        <v>742.76694317207898</v>
      </c>
      <c r="M79" s="18">
        <v>9</v>
      </c>
      <c r="N79" s="18">
        <f t="shared" si="37"/>
        <v>145.37431448423669</v>
      </c>
      <c r="O79" s="18">
        <v>597.26694317207898</v>
      </c>
      <c r="P79" s="18">
        <f t="shared" si="38"/>
        <v>116.89706068087766</v>
      </c>
      <c r="Q79" s="18">
        <v>59501.941568271999</v>
      </c>
      <c r="R79" s="18">
        <v>0.3</v>
      </c>
      <c r="S79" s="18">
        <f t="shared" si="39"/>
        <v>11645.717469637937</v>
      </c>
      <c r="T79" s="18">
        <v>47604.441568271999</v>
      </c>
      <c r="U79" s="18">
        <f t="shared" si="40"/>
        <v>9317.1392763357799</v>
      </c>
      <c r="V79" s="18"/>
      <c r="W79" s="18">
        <v>545224.31999999995</v>
      </c>
      <c r="X79" s="18"/>
      <c r="Y79" s="18"/>
      <c r="Z79" s="18"/>
      <c r="AA79" s="18"/>
      <c r="AB79" s="93">
        <v>68</v>
      </c>
      <c r="AC79" s="18">
        <f t="shared" si="41"/>
        <v>711293.39999999991</v>
      </c>
      <c r="AD79" s="105">
        <f t="shared" si="21"/>
        <v>711300.86330654356</v>
      </c>
      <c r="AE79" s="72">
        <f t="shared" si="42"/>
        <v>19.09</v>
      </c>
      <c r="AF79" s="106">
        <f t="shared" si="43"/>
        <v>711300.86330654356</v>
      </c>
      <c r="AG79" s="18">
        <f t="shared" si="44"/>
        <v>48395.383121883351</v>
      </c>
      <c r="AH79" s="107">
        <f t="shared" si="22"/>
        <v>48402.846428426965</v>
      </c>
      <c r="AI79" s="72">
        <f t="shared" si="45"/>
        <v>48395.383121883351</v>
      </c>
      <c r="AJ79" s="106">
        <f t="shared" si="46"/>
        <v>48402.846428426965</v>
      </c>
      <c r="AK79" s="113"/>
      <c r="AL79" s="106"/>
      <c r="AN79" s="81"/>
      <c r="AO79" s="18">
        <f t="shared" si="47"/>
        <v>315207.7515873778</v>
      </c>
      <c r="AP79" s="105">
        <f t="shared" si="23"/>
        <v>315215.21489392139</v>
      </c>
      <c r="AQ79" s="18">
        <f t="shared" si="48"/>
        <v>60184.966196473993</v>
      </c>
      <c r="AR79" s="105">
        <f t="shared" si="24"/>
        <v>60192.429503017607</v>
      </c>
      <c r="AS79" s="89"/>
      <c r="AT79" s="105"/>
      <c r="AV79" s="82"/>
      <c r="AW79" s="72">
        <f t="shared" si="49"/>
        <v>545224.31999999995</v>
      </c>
      <c r="AX79" s="106">
        <f t="shared" si="25"/>
        <v>545231.7833065436</v>
      </c>
      <c r="AY79" s="110">
        <f t="shared" si="50"/>
        <v>169824.1389096044</v>
      </c>
      <c r="BA79" s="93">
        <v>68</v>
      </c>
    </row>
    <row r="80" spans="1:53">
      <c r="A80" s="5">
        <v>2049</v>
      </c>
      <c r="B80" s="5">
        <v>69</v>
      </c>
      <c r="C80" s="22">
        <v>1.6</v>
      </c>
      <c r="D80" s="5">
        <v>170</v>
      </c>
      <c r="E80" s="5">
        <v>105</v>
      </c>
      <c r="F80" s="18">
        <v>90</v>
      </c>
      <c r="G80" s="18">
        <v>43.223399999999998</v>
      </c>
      <c r="H80" s="21">
        <v>8</v>
      </c>
      <c r="I80" s="18">
        <f t="shared" si="36"/>
        <v>8.2591795561099115</v>
      </c>
      <c r="J80" s="18">
        <f t="shared" si="35"/>
        <v>56.899199999999922</v>
      </c>
      <c r="K80" s="18">
        <v>19.09</v>
      </c>
      <c r="L80" s="18">
        <v>742.76694317207898</v>
      </c>
      <c r="M80" s="18">
        <v>9</v>
      </c>
      <c r="N80" s="18">
        <f t="shared" si="37"/>
        <v>141.92880597086503</v>
      </c>
      <c r="O80" s="18">
        <v>597.26694317207898</v>
      </c>
      <c r="P80" s="18">
        <f t="shared" si="38"/>
        <v>114.12648997041174</v>
      </c>
      <c r="Q80" s="18">
        <v>59501.941568271999</v>
      </c>
      <c r="R80" s="18">
        <v>0.3</v>
      </c>
      <c r="S80" s="18">
        <f t="shared" si="39"/>
        <v>11369.702969907934</v>
      </c>
      <c r="T80" s="18">
        <v>47604.441568271999</v>
      </c>
      <c r="U80" s="18">
        <f t="shared" si="40"/>
        <v>9096.3142783932071</v>
      </c>
      <c r="V80" s="18"/>
      <c r="W80" s="18">
        <v>545224.31999999995</v>
      </c>
      <c r="X80" s="18"/>
      <c r="Y80" s="18"/>
      <c r="Z80" s="18"/>
      <c r="AA80" s="18"/>
      <c r="AB80" s="93">
        <v>69</v>
      </c>
      <c r="AC80" s="18">
        <f t="shared" si="41"/>
        <v>711293.39999999991</v>
      </c>
      <c r="AD80" s="105">
        <f t="shared" si="21"/>
        <v>711301.08720573981</v>
      </c>
      <c r="AE80" s="72">
        <f t="shared" si="42"/>
        <v>19.09</v>
      </c>
      <c r="AF80" s="106">
        <f t="shared" si="43"/>
        <v>711301.08720573981</v>
      </c>
      <c r="AG80" s="18">
        <f t="shared" si="44"/>
        <v>47248.366847750462</v>
      </c>
      <c r="AH80" s="107">
        <f t="shared" si="22"/>
        <v>47256.054053490385</v>
      </c>
      <c r="AI80" s="72">
        <f t="shared" si="45"/>
        <v>47248.366847750462</v>
      </c>
      <c r="AJ80" s="106">
        <f t="shared" si="46"/>
        <v>47256.054053490385</v>
      </c>
      <c r="AK80" s="113"/>
      <c r="AL80" s="106"/>
      <c r="AN80" s="81"/>
      <c r="AO80" s="18">
        <f t="shared" si="47"/>
        <v>307737.03026065527</v>
      </c>
      <c r="AP80" s="105">
        <f t="shared" si="23"/>
        <v>307744.71746639517</v>
      </c>
      <c r="AQ80" s="18">
        <f t="shared" si="48"/>
        <v>58758.525671938121</v>
      </c>
      <c r="AR80" s="105">
        <f t="shared" si="24"/>
        <v>58766.212877678045</v>
      </c>
      <c r="AS80" s="89"/>
      <c r="AT80" s="105"/>
      <c r="AV80" s="82"/>
      <c r="AW80" s="72">
        <f t="shared" si="49"/>
        <v>545224.31999999995</v>
      </c>
      <c r="AX80" s="106">
        <f t="shared" si="25"/>
        <v>545232.00720573985</v>
      </c>
      <c r="AY80" s="110">
        <f t="shared" si="50"/>
        <v>178721.07686166675</v>
      </c>
      <c r="BA80" s="93">
        <v>69</v>
      </c>
    </row>
    <row r="81" spans="1:53">
      <c r="A81" s="5">
        <v>2050</v>
      </c>
      <c r="B81" s="5">
        <v>70</v>
      </c>
      <c r="C81" s="22">
        <v>1.6</v>
      </c>
      <c r="D81" s="5">
        <v>170</v>
      </c>
      <c r="E81" s="5">
        <v>105</v>
      </c>
      <c r="F81" s="18">
        <v>90</v>
      </c>
      <c r="G81" s="18">
        <v>43.223399999999998</v>
      </c>
      <c r="H81" s="21">
        <v>8</v>
      </c>
      <c r="I81" s="18">
        <f t="shared" si="36"/>
        <v>8.0634292024452847</v>
      </c>
      <c r="J81" s="18">
        <f t="shared" si="35"/>
        <v>57.972299999999919</v>
      </c>
      <c r="K81" s="18">
        <v>19.09</v>
      </c>
      <c r="L81" s="18">
        <v>742.76694317207898</v>
      </c>
      <c r="M81" s="18">
        <v>9</v>
      </c>
      <c r="N81" s="18">
        <f t="shared" si="37"/>
        <v>138.56495926245412</v>
      </c>
      <c r="O81" s="18">
        <f t="shared" si="32"/>
        <v>598.35743911294173</v>
      </c>
      <c r="P81" s="18">
        <f t="shared" si="38"/>
        <v>111.42158440171228</v>
      </c>
      <c r="Q81" s="18">
        <f t="shared" si="33"/>
        <v>59502.973108862854</v>
      </c>
      <c r="R81" s="18">
        <v>0.3</v>
      </c>
      <c r="S81" s="18">
        <f t="shared" si="39"/>
        <v>11100.230274429996</v>
      </c>
      <c r="T81" s="18">
        <f t="shared" si="34"/>
        <v>47605.473108862854</v>
      </c>
      <c r="U81" s="18">
        <f t="shared" si="40"/>
        <v>8880.7230414012938</v>
      </c>
      <c r="V81" s="18"/>
      <c r="W81" s="18">
        <v>545224.31999999995</v>
      </c>
      <c r="X81" s="18"/>
      <c r="Y81" s="18"/>
      <c r="Z81" s="18"/>
      <c r="AA81" s="18"/>
      <c r="AB81" s="93">
        <v>70</v>
      </c>
      <c r="AC81" s="18">
        <f t="shared" si="41"/>
        <v>711293.39999999991</v>
      </c>
      <c r="AD81" s="105">
        <f t="shared" si="21"/>
        <v>711301.317821912</v>
      </c>
      <c r="AE81" s="72">
        <f t="shared" si="42"/>
        <v>19.09</v>
      </c>
      <c r="AF81" s="106">
        <f t="shared" si="43"/>
        <v>711301.317821912</v>
      </c>
      <c r="AG81" s="18">
        <f t="shared" si="44"/>
        <v>46128.535942308881</v>
      </c>
      <c r="AH81" s="107">
        <f t="shared" si="22"/>
        <v>46136.453764221005</v>
      </c>
      <c r="AI81" s="72">
        <f t="shared" si="45"/>
        <v>46128.535942308881</v>
      </c>
      <c r="AJ81" s="106">
        <f t="shared" si="46"/>
        <v>46136.453764221005</v>
      </c>
      <c r="AK81" s="113"/>
      <c r="AL81" s="106"/>
      <c r="AN81" s="81"/>
      <c r="AO81" s="18">
        <f t="shared" si="47"/>
        <v>300443.37208311132</v>
      </c>
      <c r="AP81" s="105">
        <f t="shared" si="23"/>
        <v>300451.28990502341</v>
      </c>
      <c r="AQ81" s="18">
        <f t="shared" si="48"/>
        <v>57365.893134656006</v>
      </c>
      <c r="AR81" s="105">
        <f t="shared" si="24"/>
        <v>57373.81095656813</v>
      </c>
      <c r="AS81" s="89"/>
      <c r="AT81" s="105"/>
      <c r="AV81" s="82"/>
      <c r="AW81" s="72">
        <f t="shared" si="49"/>
        <v>545224.31999999995</v>
      </c>
      <c r="AX81" s="106">
        <f t="shared" si="25"/>
        <v>545232.23782191204</v>
      </c>
      <c r="AY81" s="110">
        <f t="shared" si="50"/>
        <v>187407.13696032041</v>
      </c>
      <c r="BA81" s="93">
        <v>70</v>
      </c>
    </row>
    <row r="82" spans="1:53">
      <c r="A82" s="5">
        <v>2051</v>
      </c>
      <c r="B82" s="5">
        <v>71</v>
      </c>
      <c r="C82" s="22">
        <v>1.6</v>
      </c>
      <c r="D82" s="5">
        <v>170</v>
      </c>
      <c r="E82" s="5">
        <v>105</v>
      </c>
      <c r="F82" s="18">
        <v>90</v>
      </c>
      <c r="G82" s="18">
        <v>43.223399999999998</v>
      </c>
      <c r="H82" s="21">
        <v>8</v>
      </c>
      <c r="I82" s="18">
        <f t="shared" si="36"/>
        <v>7.8723183169868536</v>
      </c>
      <c r="J82" s="18">
        <f t="shared" si="35"/>
        <v>59.045399999999916</v>
      </c>
      <c r="K82" s="18">
        <f t="shared" ref="K82" si="51">($I$4/((1+$I$2)^B82))</f>
        <v>11.535772824387928</v>
      </c>
      <c r="L82" s="18">
        <v>742.76694317207898</v>
      </c>
      <c r="M82" s="18">
        <v>9</v>
      </c>
      <c r="N82" s="18">
        <f t="shared" si="37"/>
        <v>135.28083889712263</v>
      </c>
      <c r="O82" s="18">
        <v>597.26694317207898</v>
      </c>
      <c r="P82" s="18">
        <f t="shared" si="38"/>
        <v>108.78078764891941</v>
      </c>
      <c r="Q82" s="18">
        <v>59501.941568271999</v>
      </c>
      <c r="R82" s="18">
        <v>0.3</v>
      </c>
      <c r="S82" s="18">
        <f t="shared" si="39"/>
        <v>10837.144336266678</v>
      </c>
      <c r="T82" s="18">
        <v>47604.441568271999</v>
      </c>
      <c r="U82" s="18">
        <f t="shared" si="40"/>
        <v>8670.2415202838747</v>
      </c>
      <c r="V82" s="18"/>
      <c r="W82" s="18">
        <v>545224.31999999995</v>
      </c>
      <c r="X82" s="18"/>
      <c r="Y82" s="18"/>
      <c r="Z82" s="18"/>
      <c r="AA82" s="18"/>
      <c r="AB82" s="93">
        <v>71</v>
      </c>
      <c r="AC82" s="18">
        <f t="shared" si="41"/>
        <v>429822.89543669421</v>
      </c>
      <c r="AD82" s="105">
        <f t="shared" si="21"/>
        <v>429831.05079326371</v>
      </c>
      <c r="AE82" s="72">
        <f t="shared" si="42"/>
        <v>11.535772824387928</v>
      </c>
      <c r="AF82" s="106">
        <f t="shared" si="43"/>
        <v>429831.05079326371</v>
      </c>
      <c r="AG82" s="18">
        <f t="shared" si="44"/>
        <v>45035.246086652638</v>
      </c>
      <c r="AH82" s="107">
        <f>AG82+((1+$AH$4)^AB82)</f>
        <v>45039.325636039946</v>
      </c>
      <c r="AI82" s="72">
        <f t="shared" si="45"/>
        <v>45035.246086652638</v>
      </c>
      <c r="AJ82" s="106">
        <f t="shared" si="46"/>
        <v>45039.325636039946</v>
      </c>
      <c r="AK82" s="113"/>
      <c r="AL82" s="106"/>
      <c r="AN82" s="81"/>
      <c r="AO82" s="18">
        <f t="shared" si="47"/>
        <v>293322.58049093018</v>
      </c>
      <c r="AP82" s="105">
        <f>AO82+((1+$AH$4)^AB82)</f>
        <v>293326.66004031751</v>
      </c>
      <c r="AQ82" s="18">
        <f t="shared" si="48"/>
        <v>56006.267303408771</v>
      </c>
      <c r="AR82" s="105">
        <f>AQ82+((1+$AH$4)^AB82)</f>
        <v>56010.346852796079</v>
      </c>
      <c r="AS82" s="89"/>
      <c r="AT82" s="105"/>
      <c r="AV82" s="82"/>
      <c r="AW82" s="72">
        <f t="shared" si="49"/>
        <v>545224.31999999995</v>
      </c>
      <c r="AX82" s="106">
        <f>AW82+((1+$AH$4)^AB82)</f>
        <v>545228.39954938728</v>
      </c>
      <c r="AY82" s="110">
        <f t="shared" si="50"/>
        <v>195891.39265627379</v>
      </c>
      <c r="BA82" s="93">
        <v>71</v>
      </c>
    </row>
    <row r="83" spans="1:53">
      <c r="A83" s="5">
        <v>2052</v>
      </c>
      <c r="B83" s="5">
        <v>72</v>
      </c>
      <c r="C83" s="22">
        <v>1.6</v>
      </c>
      <c r="D83" s="5">
        <v>170</v>
      </c>
      <c r="E83" s="5">
        <v>105</v>
      </c>
      <c r="F83" s="18">
        <v>90</v>
      </c>
      <c r="G83" s="18">
        <v>43.223399999999998</v>
      </c>
      <c r="H83" s="21">
        <v>8</v>
      </c>
      <c r="I83" s="18">
        <f t="shared" si="36"/>
        <v>7.6857369399576205</v>
      </c>
      <c r="J83" s="18">
        <f t="shared" ref="J83:J86" si="52">(J82)+(1+$G$4)</f>
        <v>60.118499999999912</v>
      </c>
      <c r="K83" s="18">
        <v>19.09</v>
      </c>
      <c r="L83" s="18">
        <v>742.76694317207898</v>
      </c>
      <c r="M83" s="18">
        <v>9</v>
      </c>
      <c r="N83" s="18">
        <f t="shared" si="37"/>
        <v>132.0745552852633</v>
      </c>
      <c r="O83" s="18">
        <v>597.26694317207898</v>
      </c>
      <c r="P83" s="18">
        <f t="shared" si="38"/>
        <v>106.2025802725657</v>
      </c>
      <c r="Q83" s="18">
        <v>59501.941568271999</v>
      </c>
      <c r="R83" s="18">
        <v>0.3</v>
      </c>
      <c r="S83" s="18">
        <f t="shared" si="39"/>
        <v>10580.293783239356</v>
      </c>
      <c r="T83" s="18">
        <v>47604.441568271999</v>
      </c>
      <c r="U83" s="18">
        <f t="shared" si="40"/>
        <v>8464.7486099502166</v>
      </c>
      <c r="V83" s="18"/>
      <c r="W83" s="18">
        <v>545224.31999999995</v>
      </c>
      <c r="X83" s="18"/>
      <c r="Y83" s="18"/>
      <c r="Z83" s="18"/>
      <c r="AA83" s="18"/>
      <c r="AB83" s="93">
        <v>72</v>
      </c>
      <c r="AC83" s="18">
        <f t="shared" si="41"/>
        <v>711293.39999999991</v>
      </c>
      <c r="AD83" s="105">
        <f t="shared" si="21"/>
        <v>711301.80001726653</v>
      </c>
      <c r="AE83" s="72">
        <f t="shared" si="42"/>
        <v>19.09</v>
      </c>
      <c r="AF83" s="106">
        <f t="shared" si="43"/>
        <v>711301.80001726653</v>
      </c>
      <c r="AG83" s="18">
        <f t="shared" si="44"/>
        <v>43967.8682328422</v>
      </c>
      <c r="AH83" s="107">
        <f t="shared" ref="AH83:AH86" si="53">AG83+((1+$AH$4)^AB83)</f>
        <v>43972.02937321725</v>
      </c>
      <c r="AI83" s="72">
        <f t="shared" si="45"/>
        <v>43967.8682328422</v>
      </c>
      <c r="AJ83" s="106">
        <f t="shared" si="46"/>
        <v>43972.02937321725</v>
      </c>
      <c r="AK83" s="113"/>
      <c r="AL83" s="106"/>
      <c r="AN83" s="81"/>
      <c r="AO83" s="18">
        <f t="shared" si="47"/>
        <v>286370.55838282092</v>
      </c>
      <c r="AP83" s="105">
        <f t="shared" ref="AP83:AP86" si="54">AO83+((1+$AH$4)^AB83)</f>
        <v>286374.71952319599</v>
      </c>
      <c r="AQ83" s="18">
        <f t="shared" si="48"/>
        <v>54678.865888099004</v>
      </c>
      <c r="AR83" s="105">
        <f t="shared" ref="AR83:AR86" si="55">AQ83+((1+$AH$4)^AB83)</f>
        <v>54683.027028474055</v>
      </c>
      <c r="AS83" s="89"/>
      <c r="AT83" s="105"/>
      <c r="AV83" s="82"/>
      <c r="AW83" s="72">
        <f t="shared" si="49"/>
        <v>545224.31999999995</v>
      </c>
      <c r="AX83" s="106">
        <f t="shared" ref="AX83:AX86" si="56">AW83+((1+$AH$4)^AB83)</f>
        <v>545228.48114037502</v>
      </c>
      <c r="AY83" s="110">
        <f t="shared" si="50"/>
        <v>204170.734588705</v>
      </c>
      <c r="BA83" s="93">
        <v>72</v>
      </c>
    </row>
    <row r="84" spans="1:53">
      <c r="A84" s="5">
        <v>2053</v>
      </c>
      <c r="B84" s="5">
        <v>73</v>
      </c>
      <c r="C84" s="22">
        <v>1.6</v>
      </c>
      <c r="D84" s="5">
        <v>170</v>
      </c>
      <c r="E84" s="5">
        <v>105</v>
      </c>
      <c r="F84" s="18">
        <v>90</v>
      </c>
      <c r="G84" s="18">
        <v>43.223399999999998</v>
      </c>
      <c r="H84" s="21">
        <v>8</v>
      </c>
      <c r="I84" s="18">
        <f t="shared" si="36"/>
        <v>7.5035777177311216</v>
      </c>
      <c r="J84" s="18">
        <f t="shared" si="52"/>
        <v>61.191599999999909</v>
      </c>
      <c r="K84" s="18">
        <v>19.09</v>
      </c>
      <c r="L84" s="18">
        <v>742.76694317207898</v>
      </c>
      <c r="M84" s="18">
        <v>9</v>
      </c>
      <c r="N84" s="18">
        <f t="shared" si="37"/>
        <v>128.94426362232659</v>
      </c>
      <c r="O84" s="18">
        <v>597.26694317207898</v>
      </c>
      <c r="P84" s="18">
        <f t="shared" si="38"/>
        <v>103.68547884533359</v>
      </c>
      <c r="Q84" s="18">
        <v>59501.941568271999</v>
      </c>
      <c r="R84" s="18">
        <v>0.3</v>
      </c>
      <c r="S84" s="18">
        <f t="shared" si="39"/>
        <v>10329.530830832951</v>
      </c>
      <c r="T84" s="18">
        <v>47604.441568271999</v>
      </c>
      <c r="U84" s="18">
        <f t="shared" si="40"/>
        <v>8264.126075614573</v>
      </c>
      <c r="V84" s="18"/>
      <c r="W84" s="18">
        <v>545224.31999999995</v>
      </c>
      <c r="X84" s="18"/>
      <c r="Y84" s="18"/>
      <c r="Z84" s="18"/>
      <c r="AA84" s="18"/>
      <c r="AB84" s="93">
        <v>73</v>
      </c>
      <c r="AC84" s="18">
        <f t="shared" si="41"/>
        <v>711293.39999999991</v>
      </c>
      <c r="AD84" s="105">
        <f t="shared" si="21"/>
        <v>711302.05201778444</v>
      </c>
      <c r="AE84" s="72">
        <f t="shared" si="42"/>
        <v>19.09</v>
      </c>
      <c r="AF84" s="106">
        <f t="shared" si="43"/>
        <v>711302.05201778444</v>
      </c>
      <c r="AG84" s="18">
        <f t="shared" si="44"/>
        <v>42925.788241968105</v>
      </c>
      <c r="AH84" s="107">
        <f t="shared" si="53"/>
        <v>42930.032605150656</v>
      </c>
      <c r="AI84" s="72">
        <f t="shared" si="45"/>
        <v>42925.788241968105</v>
      </c>
      <c r="AJ84" s="106">
        <f t="shared" si="46"/>
        <v>42930.032605150656</v>
      </c>
      <c r="AK84" s="113"/>
      <c r="AL84" s="106"/>
      <c r="AN84" s="81"/>
      <c r="AO84" s="18">
        <f t="shared" si="47"/>
        <v>279583.30576266156</v>
      </c>
      <c r="AP84" s="105">
        <f t="shared" si="54"/>
        <v>279587.55012584414</v>
      </c>
      <c r="AQ84" s="18">
        <f t="shared" si="48"/>
        <v>53382.925139643208</v>
      </c>
      <c r="AR84" s="105">
        <f t="shared" si="55"/>
        <v>53387.16950282576</v>
      </c>
      <c r="AS84" s="89"/>
      <c r="AT84" s="105"/>
      <c r="AV84" s="82"/>
      <c r="AW84" s="72">
        <f t="shared" si="49"/>
        <v>545224.31999999995</v>
      </c>
      <c r="AX84" s="106">
        <f t="shared" si="56"/>
        <v>545228.56436318252</v>
      </c>
      <c r="AY84" s="110">
        <f t="shared" si="50"/>
        <v>212253.84473451274</v>
      </c>
      <c r="BA84" s="93">
        <v>73</v>
      </c>
    </row>
    <row r="85" spans="1:53">
      <c r="A85" s="5">
        <v>2054</v>
      </c>
      <c r="B85" s="5">
        <v>74</v>
      </c>
      <c r="C85" s="22">
        <v>1.6</v>
      </c>
      <c r="D85" s="5">
        <v>170</v>
      </c>
      <c r="E85" s="5">
        <v>105</v>
      </c>
      <c r="F85" s="18">
        <v>90</v>
      </c>
      <c r="G85" s="18">
        <v>43.223399999999998</v>
      </c>
      <c r="H85" s="21">
        <v>8</v>
      </c>
      <c r="I85" s="18">
        <f t="shared" si="36"/>
        <v>7.3257358410632047</v>
      </c>
      <c r="J85" s="18">
        <f t="shared" si="52"/>
        <v>62.264699999999905</v>
      </c>
      <c r="K85" s="18">
        <v>19.09</v>
      </c>
      <c r="L85" s="18">
        <v>742.76694317207898</v>
      </c>
      <c r="M85" s="18">
        <v>9</v>
      </c>
      <c r="N85" s="18">
        <f t="shared" si="37"/>
        <v>125.88816282737258</v>
      </c>
      <c r="O85" s="18">
        <f t="shared" si="32"/>
        <v>598.35743911294173</v>
      </c>
      <c r="P85" s="18">
        <f t="shared" si="38"/>
        <v>101.22803509853365</v>
      </c>
      <c r="Q85" s="18">
        <f t="shared" si="33"/>
        <v>59502.973108862854</v>
      </c>
      <c r="R85" s="18">
        <v>0.3</v>
      </c>
      <c r="S85" s="18">
        <f t="shared" si="39"/>
        <v>10084.711197164934</v>
      </c>
      <c r="T85" s="18">
        <f t="shared" si="34"/>
        <v>47605.473108862854</v>
      </c>
      <c r="U85" s="18">
        <f t="shared" si="40"/>
        <v>8068.2584847672624</v>
      </c>
      <c r="V85" s="18"/>
      <c r="W85" s="18">
        <v>545224.31999999995</v>
      </c>
      <c r="X85" s="18"/>
      <c r="Y85" s="18"/>
      <c r="Z85" s="18"/>
      <c r="AA85" s="18"/>
      <c r="AB85" s="93">
        <v>74</v>
      </c>
      <c r="AC85" s="18">
        <f t="shared" si="41"/>
        <v>711293.39999999991</v>
      </c>
      <c r="AD85" s="105">
        <f t="shared" si="21"/>
        <v>711302.31157831801</v>
      </c>
      <c r="AE85" s="72">
        <f t="shared" si="42"/>
        <v>19.09</v>
      </c>
      <c r="AF85" s="106">
        <f t="shared" si="43"/>
        <v>711302.31157831801</v>
      </c>
      <c r="AG85" s="18">
        <f t="shared" si="44"/>
        <v>41908.406530792934</v>
      </c>
      <c r="AH85" s="107">
        <f t="shared" si="53"/>
        <v>41912.735781239135</v>
      </c>
      <c r="AI85" s="72">
        <f t="shared" si="45"/>
        <v>41908.406530792934</v>
      </c>
      <c r="AJ85" s="106">
        <f t="shared" si="46"/>
        <v>41912.735781239135</v>
      </c>
      <c r="AK85" s="113"/>
      <c r="AL85" s="106"/>
      <c r="AN85" s="81"/>
      <c r="AO85" s="18">
        <f t="shared" si="47"/>
        <v>272956.91743801499</v>
      </c>
      <c r="AP85" s="105">
        <f t="shared" si="54"/>
        <v>272961.24668846122</v>
      </c>
      <c r="AQ85" s="18">
        <f t="shared" si="48"/>
        <v>52117.699410532252</v>
      </c>
      <c r="AR85" s="105">
        <f t="shared" si="55"/>
        <v>52122.028660978453</v>
      </c>
      <c r="AS85" s="89"/>
      <c r="AT85" s="105"/>
      <c r="AV85" s="82"/>
      <c r="AW85" s="72">
        <f t="shared" si="49"/>
        <v>545224.31999999995</v>
      </c>
      <c r="AX85" s="106">
        <f t="shared" si="56"/>
        <v>545228.64925044612</v>
      </c>
      <c r="AY85" s="110">
        <f t="shared" si="50"/>
        <v>220145.37390100653</v>
      </c>
      <c r="BA85" s="93">
        <v>74</v>
      </c>
    </row>
    <row r="86" spans="1:53" ht="15.75" thickBot="1">
      <c r="A86" s="5">
        <v>2055</v>
      </c>
      <c r="B86" s="5">
        <v>75</v>
      </c>
      <c r="C86" s="22">
        <v>1.6</v>
      </c>
      <c r="D86" s="5">
        <v>170</v>
      </c>
      <c r="E86" s="5">
        <v>105</v>
      </c>
      <c r="F86" s="18">
        <v>90</v>
      </c>
      <c r="G86" s="18">
        <v>43.223399999999998</v>
      </c>
      <c r="H86" s="21">
        <v>8</v>
      </c>
      <c r="I86" s="18">
        <f t="shared" si="36"/>
        <v>7.1521089847877661</v>
      </c>
      <c r="J86" s="18">
        <f t="shared" si="52"/>
        <v>63.337799999999902</v>
      </c>
      <c r="K86" s="18">
        <v>19.09</v>
      </c>
      <c r="L86" s="18">
        <v>742.76694317207898</v>
      </c>
      <c r="M86" s="18">
        <v>9</v>
      </c>
      <c r="N86" s="18">
        <f t="shared" si="37"/>
        <v>122.90449450678037</v>
      </c>
      <c r="O86" s="18">
        <v>597.26694317207898</v>
      </c>
      <c r="P86" s="18">
        <f t="shared" si="38"/>
        <v>98.828835088811857</v>
      </c>
      <c r="Q86" s="18">
        <v>59501.941568271999</v>
      </c>
      <c r="R86" s="18">
        <v>0.3</v>
      </c>
      <c r="S86" s="18">
        <f t="shared" si="39"/>
        <v>9845.6940199696201</v>
      </c>
      <c r="T86" s="18">
        <v>47604.441568271999</v>
      </c>
      <c r="U86" s="18">
        <f t="shared" si="40"/>
        <v>7877.0331407580707</v>
      </c>
      <c r="V86" s="18"/>
      <c r="W86" s="18">
        <v>545224.31999999995</v>
      </c>
      <c r="X86" s="18"/>
      <c r="Y86" s="18"/>
      <c r="Z86" s="18"/>
      <c r="AA86" s="18"/>
      <c r="AB86" s="93">
        <v>75</v>
      </c>
      <c r="AC86" s="18">
        <f t="shared" si="41"/>
        <v>711293.39999999991</v>
      </c>
      <c r="AD86" s="105">
        <f t="shared" si="21"/>
        <v>711302.57892566756</v>
      </c>
      <c r="AE86" s="72">
        <f t="shared" si="42"/>
        <v>19.09</v>
      </c>
      <c r="AF86" s="106">
        <f t="shared" si="43"/>
        <v>711302.57892566756</v>
      </c>
      <c r="AG86" s="18">
        <f t="shared" si="44"/>
        <v>40915.137726768109</v>
      </c>
      <c r="AH86" s="107">
        <f t="shared" si="53"/>
        <v>40919.553562223235</v>
      </c>
      <c r="AI86" s="72">
        <f t="shared" si="45"/>
        <v>40915.137726768109</v>
      </c>
      <c r="AJ86" s="106">
        <f t="shared" si="46"/>
        <v>40919.553562223235</v>
      </c>
      <c r="AK86" s="113"/>
      <c r="AL86" s="106"/>
      <c r="AN86" s="81"/>
      <c r="AO86" s="18">
        <f t="shared" si="47"/>
        <v>266487.58077319217</v>
      </c>
      <c r="AP86" s="105">
        <f t="shared" si="54"/>
        <v>266491.99660864729</v>
      </c>
      <c r="AQ86" s="18">
        <f t="shared" si="48"/>
        <v>50882.460725807068</v>
      </c>
      <c r="AR86" s="105">
        <f t="shared" si="55"/>
        <v>50886.876561262194</v>
      </c>
      <c r="AS86" s="89"/>
      <c r="AT86" s="105"/>
      <c r="AV86" s="82"/>
      <c r="AW86" s="72">
        <f t="shared" si="49"/>
        <v>545224.31999999995</v>
      </c>
      <c r="AX86" s="106">
        <f t="shared" si="56"/>
        <v>545228.73583545513</v>
      </c>
      <c r="AY86" s="110">
        <f t="shared" si="50"/>
        <v>227849.86266554566</v>
      </c>
      <c r="BA86" s="93">
        <v>75</v>
      </c>
    </row>
    <row r="87" spans="1:53" ht="15.75" thickBot="1">
      <c r="AB87" s="94"/>
      <c r="AC87" s="95">
        <f>SUM(AC11,AC86)</f>
        <v>3464587.5659999959</v>
      </c>
      <c r="AD87" s="96">
        <f>SUM(AD11,AD86)</f>
        <v>3464597.7449256638</v>
      </c>
      <c r="AE87" s="97">
        <f t="shared" ref="AE87:AX87" si="57">SUM(AE11,AE86)</f>
        <v>82.427799999999905</v>
      </c>
      <c r="AF87" s="97">
        <f t="shared" si="57"/>
        <v>3464597.7449256638</v>
      </c>
      <c r="AG87" s="96">
        <f t="shared" si="57"/>
        <v>288183.6522000088</v>
      </c>
      <c r="AH87" s="96">
        <f t="shared" si="57"/>
        <v>288189.06803546392</v>
      </c>
      <c r="AI87" s="96">
        <f t="shared" si="57"/>
        <v>288183.6522000088</v>
      </c>
      <c r="AJ87" s="96">
        <f t="shared" si="57"/>
        <v>288189.06803546392</v>
      </c>
      <c r="AK87" s="114"/>
      <c r="AL87" s="96"/>
      <c r="AM87" s="96">
        <f t="shared" si="57"/>
        <v>11643750</v>
      </c>
      <c r="AN87" s="96">
        <f t="shared" si="57"/>
        <v>11643751</v>
      </c>
      <c r="AO87" s="96">
        <f t="shared" si="57"/>
        <v>2145408.7787731919</v>
      </c>
      <c r="AP87" s="96">
        <f t="shared" si="57"/>
        <v>2145414.1946086474</v>
      </c>
      <c r="AQ87" s="96">
        <f t="shared" si="57"/>
        <v>358387.97519904777</v>
      </c>
      <c r="AR87" s="96">
        <f t="shared" si="57"/>
        <v>358393.39103450289</v>
      </c>
      <c r="AS87" s="111"/>
      <c r="AT87" s="96">
        <f>SUM(AT11:AT86)</f>
        <v>24633804.809264608</v>
      </c>
      <c r="AU87" s="96">
        <f t="shared" si="57"/>
        <v>15525000</v>
      </c>
      <c r="AV87" s="96">
        <f t="shared" si="57"/>
        <v>15525001</v>
      </c>
      <c r="AW87" s="96">
        <f t="shared" si="57"/>
        <v>1090448.6399999999</v>
      </c>
      <c r="AX87" s="96">
        <f t="shared" si="57"/>
        <v>1090454.0558354552</v>
      </c>
      <c r="AY87" s="108">
        <f>SUM(AY11:AY86)</f>
        <v>-42576293.14358899</v>
      </c>
      <c r="BA87" s="94"/>
    </row>
    <row r="88" spans="1:53">
      <c r="AB88" s="94"/>
      <c r="AD88" s="13"/>
      <c r="AF88" s="10"/>
      <c r="AH88" s="10"/>
      <c r="AJ88" s="10"/>
      <c r="AK88" s="112"/>
      <c r="AL88" s="10"/>
      <c r="AN88" s="10"/>
      <c r="AP88" s="10"/>
      <c r="AR88" s="10"/>
      <c r="AS88" s="91"/>
      <c r="AT88" s="10"/>
      <c r="AV88" s="10"/>
      <c r="AX88" s="10"/>
      <c r="BA88" s="94"/>
    </row>
    <row r="89" spans="1:53">
      <c r="AB89" s="94"/>
      <c r="AD89" s="10"/>
      <c r="AF89" s="10"/>
      <c r="AH89" s="10"/>
      <c r="AJ89" s="10"/>
      <c r="AK89" s="10"/>
      <c r="AL89" s="10"/>
      <c r="AN89" s="10"/>
      <c r="AP89" s="10"/>
      <c r="AR89" s="10"/>
      <c r="AS89" s="10"/>
      <c r="AT89" s="10"/>
      <c r="AV89" s="10"/>
      <c r="AX89" s="10"/>
      <c r="BA89" s="94"/>
    </row>
    <row r="90" spans="1:53">
      <c r="AB90" s="94"/>
      <c r="AD90" s="10"/>
      <c r="AF90" s="10"/>
      <c r="AH90" s="10"/>
      <c r="AJ90" s="10"/>
      <c r="AK90" s="10"/>
      <c r="AL90" s="10"/>
      <c r="AN90" s="10"/>
      <c r="AP90" s="10"/>
      <c r="AR90" s="10"/>
      <c r="AS90" s="10"/>
      <c r="AT90" s="10"/>
      <c r="AV90" s="10"/>
      <c r="AX90" s="10"/>
      <c r="BA90" s="94"/>
    </row>
    <row r="91" spans="1:53">
      <c r="AB91" s="94"/>
      <c r="AD91" s="10"/>
      <c r="AF91" s="10"/>
      <c r="AH91" s="10"/>
      <c r="AJ91" s="10"/>
      <c r="AK91" s="10"/>
      <c r="AL91" s="10"/>
      <c r="AN91" s="10"/>
      <c r="AP91" s="10"/>
      <c r="AR91" s="10"/>
      <c r="AS91" s="10"/>
      <c r="AT91" s="10"/>
      <c r="AV91" s="10"/>
      <c r="AX91" s="10"/>
      <c r="BA91" s="94"/>
    </row>
    <row r="92" spans="1:53">
      <c r="AB92" s="94"/>
      <c r="AD92" s="10"/>
      <c r="AF92" s="10"/>
      <c r="AH92" s="10"/>
      <c r="AJ92" s="10"/>
      <c r="AK92" s="10"/>
      <c r="AL92" s="10"/>
      <c r="AN92" s="10"/>
      <c r="AP92" s="10"/>
      <c r="AR92" s="10"/>
      <c r="AS92" s="10"/>
      <c r="AT92" s="10"/>
      <c r="AV92" s="10"/>
      <c r="AX92" s="10"/>
      <c r="BA92" s="94"/>
    </row>
    <row r="93" spans="1:53">
      <c r="AB93" s="94"/>
      <c r="AD93" s="10"/>
      <c r="AF93" s="10"/>
      <c r="AH93" s="10"/>
      <c r="AJ93" s="10"/>
      <c r="AK93" s="10"/>
      <c r="AL93" s="10"/>
      <c r="AN93" s="10"/>
      <c r="AP93" s="10"/>
      <c r="AR93" s="10"/>
      <c r="AS93" s="10"/>
      <c r="AT93" s="10"/>
      <c r="AV93" s="10"/>
      <c r="AX93" s="10"/>
      <c r="BA93" s="94"/>
    </row>
    <row r="94" spans="1:53">
      <c r="AB94" s="94"/>
      <c r="AD94" s="10"/>
      <c r="AF94" s="10"/>
      <c r="AH94" s="10"/>
      <c r="AJ94" s="10"/>
      <c r="AK94" s="10"/>
      <c r="AL94" s="10"/>
      <c r="AN94" s="10"/>
      <c r="AP94" s="10"/>
      <c r="AR94" s="10"/>
      <c r="AS94" s="10"/>
      <c r="AT94" s="10"/>
      <c r="AV94" s="10"/>
      <c r="AX94" s="10"/>
      <c r="BA94" s="94"/>
    </row>
    <row r="95" spans="1:53">
      <c r="AB95" s="94"/>
      <c r="AD95" s="10"/>
      <c r="AF95" s="10"/>
      <c r="AH95" s="10"/>
      <c r="AJ95" s="10"/>
      <c r="AK95" s="10"/>
      <c r="AL95" s="10"/>
      <c r="AN95" s="10"/>
      <c r="AP95" s="10"/>
      <c r="AR95" s="10"/>
      <c r="AS95" s="10"/>
      <c r="AT95" s="10"/>
      <c r="AV95" s="10"/>
      <c r="AX95" s="10"/>
      <c r="BA95" s="94"/>
    </row>
    <row r="96" spans="1:53">
      <c r="AB96" s="94"/>
      <c r="AD96" s="10"/>
      <c r="AF96" s="10"/>
      <c r="AH96" s="10"/>
      <c r="AJ96" s="10"/>
      <c r="AK96" s="10"/>
      <c r="AL96" s="10"/>
      <c r="AN96" s="10"/>
      <c r="AP96" s="10"/>
      <c r="AR96" s="10"/>
      <c r="AS96" s="10"/>
      <c r="AT96" s="10"/>
      <c r="AV96" s="10"/>
      <c r="AX96" s="10"/>
      <c r="BA96" s="94"/>
    </row>
    <row r="97" spans="5:53">
      <c r="AB97" s="94"/>
      <c r="AD97" s="10"/>
      <c r="AF97" s="10"/>
      <c r="AH97" s="10"/>
      <c r="AJ97" s="10"/>
      <c r="AK97" s="10"/>
      <c r="AL97" s="10"/>
      <c r="AN97" s="10"/>
      <c r="AP97" s="10"/>
      <c r="AR97" s="10"/>
      <c r="AS97" s="10"/>
      <c r="AT97" s="10"/>
      <c r="AV97" s="10"/>
      <c r="AX97" s="10"/>
      <c r="BA97" s="94"/>
    </row>
    <row r="98" spans="5:53">
      <c r="AB98" s="94"/>
      <c r="AD98" s="10"/>
      <c r="AF98" s="10"/>
      <c r="AH98" s="10"/>
      <c r="AJ98" s="10"/>
      <c r="AK98" s="10"/>
      <c r="AL98" s="10"/>
      <c r="AN98" s="10"/>
      <c r="AP98" s="10"/>
      <c r="AR98" s="10"/>
      <c r="AS98" s="10"/>
      <c r="AT98" s="10"/>
      <c r="AV98" s="10"/>
      <c r="AX98" s="10"/>
      <c r="BA98" s="94"/>
    </row>
    <row r="99" spans="5:53">
      <c r="AB99" s="94"/>
      <c r="AD99" s="10"/>
      <c r="AF99" s="10"/>
      <c r="AH99" s="10"/>
      <c r="AJ99" s="10"/>
      <c r="AK99" s="10"/>
      <c r="AL99" s="10"/>
      <c r="AN99" s="10"/>
      <c r="AP99" s="10"/>
      <c r="AR99" s="10"/>
      <c r="AS99" s="10"/>
      <c r="AT99" s="10"/>
      <c r="AV99" s="10"/>
      <c r="AX99" s="10"/>
      <c r="BA99" s="94"/>
    </row>
    <row r="100" spans="5:53">
      <c r="AB100" s="94"/>
      <c r="AD100" s="10"/>
      <c r="AF100" s="10"/>
      <c r="AH100" s="10"/>
      <c r="AJ100" s="10"/>
      <c r="AK100" s="10"/>
      <c r="AL100" s="10"/>
      <c r="AN100" s="10"/>
      <c r="AP100" s="10"/>
      <c r="AR100" s="10"/>
      <c r="AS100" s="10"/>
      <c r="AT100" s="10"/>
      <c r="AV100" s="10"/>
      <c r="AX100" s="10"/>
      <c r="BA100" s="94"/>
    </row>
    <row r="101" spans="5:53">
      <c r="AB101" s="94"/>
      <c r="AD101" s="10"/>
      <c r="AF101" s="10"/>
      <c r="AH101" s="10"/>
      <c r="AJ101" s="10"/>
      <c r="AK101" s="10"/>
      <c r="AL101" s="10"/>
      <c r="AN101" s="10"/>
      <c r="AP101" s="10"/>
      <c r="AR101" s="10"/>
      <c r="AS101" s="10"/>
      <c r="AT101" s="10"/>
      <c r="AV101" s="10"/>
      <c r="AX101" s="10"/>
      <c r="BA101" s="94"/>
    </row>
    <row r="102" spans="5:53">
      <c r="AB102" s="94"/>
      <c r="AD102" s="10"/>
      <c r="AF102" s="10"/>
      <c r="AH102" s="10"/>
      <c r="AJ102" s="10"/>
      <c r="AK102" s="10"/>
      <c r="AL102" s="10"/>
      <c r="AN102" s="10"/>
      <c r="AP102" s="10"/>
      <c r="AR102" s="10"/>
      <c r="AS102" s="10"/>
      <c r="AT102" s="10"/>
      <c r="AV102" s="10"/>
      <c r="AX102" s="10"/>
      <c r="BA102" s="94"/>
    </row>
    <row r="103" spans="5:53">
      <c r="AB103" s="94"/>
      <c r="AD103" s="10"/>
      <c r="AF103" s="10"/>
      <c r="AH103" s="10"/>
      <c r="AJ103" s="10"/>
      <c r="AK103" s="10"/>
      <c r="AL103" s="10"/>
      <c r="AN103" s="10"/>
      <c r="AP103" s="10"/>
      <c r="AR103" s="10"/>
      <c r="AS103" s="10"/>
      <c r="AT103" s="10"/>
      <c r="AV103" s="10"/>
      <c r="AX103" s="10"/>
      <c r="BA103" s="94"/>
    </row>
    <row r="104" spans="5:53">
      <c r="AB104" s="94"/>
      <c r="AD104" s="10"/>
      <c r="AF104" s="10"/>
      <c r="AH104" s="10"/>
      <c r="AJ104" s="10"/>
      <c r="AK104" s="10"/>
      <c r="AL104" s="10"/>
      <c r="AN104" s="10"/>
      <c r="AP104" s="10"/>
      <c r="AR104" s="10"/>
      <c r="AS104" s="10"/>
      <c r="AT104" s="10"/>
      <c r="AV104" s="10"/>
      <c r="AX104" s="10"/>
      <c r="BA104" s="94"/>
    </row>
    <row r="105" spans="5:53">
      <c r="E105" s="10" t="s">
        <v>74</v>
      </c>
      <c r="AB105" s="94"/>
      <c r="AD105" s="10"/>
      <c r="AF105" s="10"/>
      <c r="AH105" s="10"/>
      <c r="AJ105" s="10"/>
      <c r="AK105" s="10"/>
      <c r="AL105" s="10"/>
      <c r="AN105" s="10"/>
      <c r="AP105" s="10"/>
      <c r="AR105" s="10"/>
      <c r="AS105" s="10"/>
      <c r="AT105" s="10"/>
      <c r="AV105" s="10"/>
      <c r="AX105" s="10"/>
      <c r="BA105" s="94"/>
    </row>
    <row r="106" spans="5:53">
      <c r="E106" s="5" t="s">
        <v>73</v>
      </c>
      <c r="AB106" s="94"/>
      <c r="AD106" s="10"/>
      <c r="AF106" s="10"/>
      <c r="AH106" s="10"/>
      <c r="AJ106" s="10"/>
      <c r="AK106" s="10"/>
      <c r="AL106" s="10"/>
      <c r="AN106" s="10"/>
      <c r="AP106" s="10"/>
      <c r="AR106" s="10"/>
      <c r="AS106" s="10"/>
      <c r="AT106" s="10"/>
      <c r="AV106" s="10"/>
      <c r="AX106" s="10"/>
      <c r="BA106" s="94"/>
    </row>
    <row r="107" spans="5:53">
      <c r="AB107" s="94"/>
      <c r="AD107" s="10"/>
      <c r="AF107" s="10"/>
      <c r="AH107" s="10"/>
      <c r="AJ107" s="10"/>
      <c r="AK107" s="10"/>
      <c r="AL107" s="10"/>
      <c r="AN107" s="10"/>
      <c r="AP107" s="10"/>
      <c r="AR107" s="10"/>
      <c r="AS107" s="10"/>
      <c r="AT107" s="10"/>
      <c r="AV107" s="10"/>
      <c r="AX107" s="10"/>
      <c r="BA107" s="94"/>
    </row>
    <row r="108" spans="5:53">
      <c r="AB108" s="94"/>
      <c r="AD108" s="10"/>
      <c r="AF108" s="10"/>
      <c r="AH108" s="10"/>
      <c r="AJ108" s="10"/>
      <c r="AK108" s="10"/>
      <c r="AL108" s="10"/>
      <c r="AN108" s="10"/>
      <c r="AP108" s="10"/>
      <c r="AR108" s="10"/>
      <c r="AS108" s="10"/>
      <c r="AT108" s="10"/>
      <c r="AV108" s="10"/>
      <c r="AX108" s="10"/>
      <c r="BA108" s="94"/>
    </row>
    <row r="109" spans="5:53">
      <c r="AB109" s="94"/>
      <c r="AD109" s="10"/>
      <c r="AF109" s="10"/>
      <c r="AH109" s="10"/>
      <c r="AJ109" s="10"/>
      <c r="AK109" s="10"/>
      <c r="AL109" s="10"/>
      <c r="AN109" s="10"/>
      <c r="AP109" s="10"/>
      <c r="AR109" s="10"/>
      <c r="AS109" s="10"/>
      <c r="AT109" s="10"/>
      <c r="AV109" s="10"/>
      <c r="AX109" s="10"/>
      <c r="BA109" s="94"/>
    </row>
    <row r="110" spans="5:53">
      <c r="AB110" s="94"/>
      <c r="AD110" s="10"/>
      <c r="AF110" s="10"/>
      <c r="AH110" s="10"/>
      <c r="AJ110" s="10"/>
      <c r="AK110" s="10"/>
      <c r="AL110" s="10"/>
      <c r="AN110" s="10"/>
      <c r="AP110" s="10"/>
      <c r="AR110" s="10"/>
      <c r="AS110" s="10"/>
      <c r="AT110" s="10"/>
      <c r="AV110" s="10"/>
      <c r="AX110" s="10"/>
      <c r="BA110" s="94"/>
    </row>
    <row r="130" spans="3:3">
      <c r="C130" s="5" t="s">
        <v>75</v>
      </c>
    </row>
  </sheetData>
  <mergeCells count="1">
    <mergeCell ref="D8:E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72"/>
  <sheetViews>
    <sheetView workbookViewId="0">
      <pane xSplit="1" topLeftCell="B1" activePane="topRight" state="frozen"/>
      <selection activeCell="A78" sqref="A78"/>
      <selection pane="topRight" activeCell="G10" sqref="G10"/>
    </sheetView>
  </sheetViews>
  <sheetFormatPr defaultRowHeight="15"/>
  <cols>
    <col min="1" max="1" width="12.7109375" style="5" customWidth="1"/>
    <col min="2" max="2" width="13.140625" style="5" customWidth="1"/>
    <col min="3" max="3" width="17.140625" style="5" customWidth="1"/>
    <col min="4" max="4" width="28.5703125" style="5" customWidth="1"/>
    <col min="5" max="5" width="11.7109375" style="5" customWidth="1"/>
    <col min="6" max="6" width="19" style="5" customWidth="1"/>
    <col min="7" max="7" width="16.7109375" style="5" customWidth="1"/>
    <col min="8" max="8" width="31.140625" style="5" customWidth="1"/>
    <col min="9" max="9" width="17.28515625" style="58" customWidth="1"/>
    <col min="10" max="10" width="21" style="5" customWidth="1"/>
    <col min="11" max="11" width="15.5703125" style="5" customWidth="1"/>
    <col min="12" max="13" width="23.140625" style="5" customWidth="1"/>
    <col min="14" max="14" width="24.140625" style="5" customWidth="1"/>
    <col min="15" max="15" width="22.7109375" style="5" customWidth="1"/>
    <col min="16" max="16" width="24.140625" style="5" customWidth="1"/>
    <col min="17" max="17" width="21" style="5" customWidth="1"/>
    <col min="18" max="18" width="21.28515625" style="5" customWidth="1"/>
    <col min="19" max="19" width="15.5703125" style="5" customWidth="1"/>
    <col min="20" max="25" width="15.28515625" style="5" customWidth="1"/>
    <col min="26" max="26" width="14.42578125" style="5" customWidth="1"/>
    <col min="27" max="27" width="13.85546875" style="5" customWidth="1"/>
    <col min="28" max="31" width="12.140625" style="5" customWidth="1"/>
    <col min="32" max="32" width="12.42578125" style="5" customWidth="1"/>
    <col min="33" max="33" width="11.7109375" style="5" customWidth="1"/>
    <col min="34" max="34" width="11.140625" style="5" customWidth="1"/>
    <col min="35" max="35" width="11.42578125" style="5" customWidth="1"/>
    <col min="36" max="36" width="15.85546875" style="5" customWidth="1"/>
    <col min="37" max="37" width="14.5703125" style="5" customWidth="1"/>
    <col min="38" max="38" width="16.42578125" style="5" customWidth="1"/>
    <col min="39" max="39" width="14.28515625" style="5" customWidth="1"/>
    <col min="40" max="16384" width="9.140625" style="5"/>
  </cols>
  <sheetData>
    <row r="1" spans="1:39" ht="19.5" thickBot="1">
      <c r="A1" s="37" t="s">
        <v>1</v>
      </c>
      <c r="D1" s="2"/>
      <c r="E1" s="2"/>
      <c r="F1" s="4" t="s">
        <v>52</v>
      </c>
      <c r="G1" s="4" t="s">
        <v>35</v>
      </c>
      <c r="H1" s="4" t="s">
        <v>52</v>
      </c>
      <c r="I1" s="55" t="s">
        <v>35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5" t="s">
        <v>24</v>
      </c>
      <c r="AB1" s="5" t="s">
        <v>25</v>
      </c>
      <c r="AF1" s="5" t="s">
        <v>2</v>
      </c>
    </row>
    <row r="2" spans="1:39" ht="15.75" thickBot="1">
      <c r="C2" s="38"/>
      <c r="D2" s="3"/>
      <c r="E2" s="2"/>
      <c r="F2" s="2" t="s">
        <v>46</v>
      </c>
      <c r="G2" s="23">
        <v>0.05</v>
      </c>
      <c r="H2" s="2" t="s">
        <v>45</v>
      </c>
      <c r="I2" s="61">
        <v>2.5000000000000001E-2</v>
      </c>
      <c r="J2" s="2" t="s">
        <v>56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9" ht="36.75" thickBot="1">
      <c r="C3" s="39"/>
      <c r="D3" s="2"/>
      <c r="E3" s="2"/>
      <c r="F3" s="2" t="s">
        <v>41</v>
      </c>
      <c r="G3" s="23">
        <v>-0.211975308641975</v>
      </c>
      <c r="H3" s="3" t="s">
        <v>44</v>
      </c>
      <c r="I3" s="56">
        <f>G86</f>
        <v>53.9543999999999</v>
      </c>
      <c r="J3" s="3" t="s">
        <v>58</v>
      </c>
      <c r="K3" s="23">
        <f>L86</f>
        <v>654.18876649606113</v>
      </c>
      <c r="L3" s="3" t="s">
        <v>59</v>
      </c>
      <c r="M3" s="34"/>
      <c r="N3" s="34"/>
      <c r="O3" s="3" t="s">
        <v>58</v>
      </c>
      <c r="P3" s="18">
        <f>Q86</f>
        <v>59558.761971335356</v>
      </c>
      <c r="Q3" s="3" t="s">
        <v>64</v>
      </c>
      <c r="R3" s="34"/>
      <c r="S3" s="34"/>
      <c r="T3" s="34"/>
      <c r="U3" s="34"/>
      <c r="V3" s="34"/>
      <c r="W3" s="34"/>
      <c r="X3" s="34"/>
      <c r="Y3" s="34"/>
      <c r="Z3" s="51" t="s">
        <v>18</v>
      </c>
    </row>
    <row r="4" spans="1:39" ht="20.25" thickBot="1">
      <c r="C4" s="40"/>
      <c r="D4" s="2"/>
      <c r="E4" s="2"/>
      <c r="F4" s="2" t="s">
        <v>42</v>
      </c>
      <c r="G4" s="23">
        <v>7.3099999999999998E-2</v>
      </c>
      <c r="H4" s="2" t="s">
        <v>43</v>
      </c>
      <c r="I4" s="56">
        <f>J86</f>
        <v>96.603899999999797</v>
      </c>
      <c r="J4" s="3" t="s">
        <v>57</v>
      </c>
      <c r="K4" s="23">
        <f>O86</f>
        <v>799.68876649606113</v>
      </c>
      <c r="L4" s="3" t="s">
        <v>56</v>
      </c>
      <c r="M4" s="23">
        <f>(AVERAGE(M12:M17))/100</f>
        <v>4.6214007189341141E-2</v>
      </c>
      <c r="N4" s="3"/>
      <c r="O4" s="3" t="s">
        <v>57</v>
      </c>
      <c r="P4" s="23">
        <f>T86</f>
        <v>47661.261971335356</v>
      </c>
      <c r="Q4" s="3" t="s">
        <v>61</v>
      </c>
      <c r="R4" s="35">
        <f>(AVERAGE(R12:R17))/100</f>
        <v>3.2782193266842834E-2</v>
      </c>
      <c r="S4" s="3"/>
      <c r="T4" s="3"/>
      <c r="U4" s="3"/>
      <c r="V4" s="3"/>
      <c r="W4" s="3"/>
      <c r="X4" s="3"/>
      <c r="Y4" s="3"/>
      <c r="Z4" s="52" t="s">
        <v>66</v>
      </c>
      <c r="AA4" s="41"/>
      <c r="AB4" s="42"/>
      <c r="AC4" s="41"/>
      <c r="AD4" s="41"/>
      <c r="AE4" s="41"/>
      <c r="AF4" s="43"/>
      <c r="AG4" s="44"/>
      <c r="AH4" s="45" t="s">
        <v>7</v>
      </c>
      <c r="AI4" s="44"/>
      <c r="AJ4" s="44"/>
      <c r="AK4" s="44"/>
      <c r="AL4" s="44"/>
      <c r="AM4" s="44"/>
    </row>
    <row r="5" spans="1:39">
      <c r="C5" s="17"/>
      <c r="D5" s="2"/>
      <c r="E5" s="2"/>
      <c r="F5" s="2"/>
      <c r="G5" s="3">
        <v>0</v>
      </c>
      <c r="H5" s="3"/>
      <c r="I5" s="5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19" t="s">
        <v>68</v>
      </c>
      <c r="AA5" s="119"/>
      <c r="AB5" s="120" t="s">
        <v>23</v>
      </c>
      <c r="AC5" s="120"/>
      <c r="AD5" s="120" t="s">
        <v>21</v>
      </c>
      <c r="AE5" s="121"/>
      <c r="AF5" s="122" t="s">
        <v>20</v>
      </c>
      <c r="AG5" s="123"/>
      <c r="AH5" s="118" t="s">
        <v>8</v>
      </c>
      <c r="AI5" s="118"/>
      <c r="AJ5" s="118" t="s">
        <v>11</v>
      </c>
      <c r="AK5" s="118"/>
      <c r="AL5" s="118" t="s">
        <v>22</v>
      </c>
      <c r="AM5" s="118"/>
    </row>
    <row r="6" spans="1:39">
      <c r="C6" s="17"/>
      <c r="D6" s="2"/>
      <c r="E6" s="2"/>
      <c r="F6" s="2"/>
      <c r="G6" s="3"/>
      <c r="H6" s="3"/>
      <c r="I6" s="5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6" t="s">
        <v>67</v>
      </c>
      <c r="AA6" s="46" t="s">
        <v>67</v>
      </c>
      <c r="AB6" s="46"/>
      <c r="AC6" s="46"/>
      <c r="AD6" s="46"/>
      <c r="AE6" s="47"/>
      <c r="AF6" s="48"/>
      <c r="AG6" s="49"/>
      <c r="AH6" s="50"/>
      <c r="AI6" s="50"/>
      <c r="AJ6" s="50"/>
      <c r="AK6" s="50"/>
      <c r="AL6" s="50"/>
      <c r="AM6" s="50"/>
    </row>
    <row r="7" spans="1:39">
      <c r="D7" s="25"/>
      <c r="E7" s="25"/>
      <c r="F7" s="25"/>
      <c r="G7" s="27" t="s">
        <v>37</v>
      </c>
      <c r="H7" s="27" t="s">
        <v>37</v>
      </c>
      <c r="I7" s="58" t="s">
        <v>37</v>
      </c>
      <c r="J7" s="27" t="s">
        <v>38</v>
      </c>
      <c r="K7" s="27" t="s">
        <v>39</v>
      </c>
      <c r="L7" s="6" t="s">
        <v>37</v>
      </c>
      <c r="M7" s="6"/>
      <c r="N7" s="6" t="s">
        <v>37</v>
      </c>
      <c r="O7" s="6" t="s">
        <v>39</v>
      </c>
      <c r="P7" s="6" t="s">
        <v>39</v>
      </c>
      <c r="Q7" s="32" t="s">
        <v>37</v>
      </c>
      <c r="R7" s="32"/>
      <c r="S7" s="32" t="s">
        <v>37</v>
      </c>
      <c r="T7" s="32" t="s">
        <v>39</v>
      </c>
      <c r="U7" s="32" t="s">
        <v>39</v>
      </c>
      <c r="V7" s="32" t="s">
        <v>8</v>
      </c>
      <c r="W7" s="32"/>
      <c r="X7" s="32"/>
      <c r="Y7" s="32"/>
      <c r="Z7" s="5" t="s">
        <v>17</v>
      </c>
      <c r="AA7" s="5" t="s">
        <v>16</v>
      </c>
      <c r="AB7" s="5" t="s">
        <v>17</v>
      </c>
      <c r="AC7" s="5" t="s">
        <v>16</v>
      </c>
      <c r="AD7" s="5" t="s">
        <v>17</v>
      </c>
      <c r="AE7" s="5" t="s">
        <v>16</v>
      </c>
      <c r="AF7" s="7" t="s">
        <v>17</v>
      </c>
      <c r="AG7" s="5" t="s">
        <v>16</v>
      </c>
      <c r="AH7" s="5" t="s">
        <v>17</v>
      </c>
      <c r="AI7" s="5" t="s">
        <v>16</v>
      </c>
      <c r="AJ7" s="5" t="s">
        <v>17</v>
      </c>
      <c r="AK7" s="5" t="s">
        <v>16</v>
      </c>
      <c r="AL7" s="5" t="s">
        <v>17</v>
      </c>
      <c r="AM7" s="5" t="s">
        <v>16</v>
      </c>
    </row>
    <row r="8" spans="1:39">
      <c r="D8" s="117" t="s">
        <v>48</v>
      </c>
      <c r="E8" s="117"/>
      <c r="F8" s="26" t="s">
        <v>51</v>
      </c>
      <c r="G8" s="28" t="s">
        <v>15</v>
      </c>
      <c r="H8" s="28" t="s">
        <v>15</v>
      </c>
      <c r="I8" s="59" t="s">
        <v>15</v>
      </c>
      <c r="J8" s="28" t="s">
        <v>15</v>
      </c>
      <c r="K8" s="28" t="s">
        <v>15</v>
      </c>
      <c r="L8" s="9" t="s">
        <v>53</v>
      </c>
      <c r="M8" s="9" t="s">
        <v>53</v>
      </c>
      <c r="N8" s="9" t="s">
        <v>53</v>
      </c>
      <c r="O8" s="9" t="s">
        <v>53</v>
      </c>
      <c r="P8" s="9" t="s">
        <v>53</v>
      </c>
      <c r="Q8" s="33" t="s">
        <v>61</v>
      </c>
      <c r="R8" s="33" t="s">
        <v>61</v>
      </c>
      <c r="S8" s="33" t="s">
        <v>61</v>
      </c>
      <c r="T8" s="33" t="s">
        <v>61</v>
      </c>
      <c r="U8" s="33" t="s">
        <v>61</v>
      </c>
      <c r="V8" s="33" t="s">
        <v>69</v>
      </c>
      <c r="W8" s="33"/>
      <c r="X8" s="33"/>
      <c r="Y8" s="33"/>
      <c r="Z8" s="10" t="s">
        <v>9</v>
      </c>
      <c r="AA8" s="10" t="s">
        <v>9</v>
      </c>
      <c r="AB8" s="10" t="s">
        <v>9</v>
      </c>
      <c r="AC8" s="10" t="s">
        <v>9</v>
      </c>
      <c r="AD8" s="11"/>
      <c r="AE8" s="11"/>
      <c r="AF8" s="12" t="s">
        <v>9</v>
      </c>
      <c r="AG8" s="10" t="s">
        <v>9</v>
      </c>
      <c r="AH8" s="11" t="s">
        <v>8</v>
      </c>
      <c r="AI8" s="11" t="s">
        <v>8</v>
      </c>
      <c r="AJ8" s="13" t="s">
        <v>11</v>
      </c>
      <c r="AK8" s="13" t="s">
        <v>11</v>
      </c>
      <c r="AL8" s="5" t="s">
        <v>22</v>
      </c>
    </row>
    <row r="9" spans="1:39">
      <c r="B9" s="10" t="s">
        <v>3</v>
      </c>
      <c r="C9" s="10" t="s">
        <v>47</v>
      </c>
      <c r="D9" s="26" t="s">
        <v>49</v>
      </c>
      <c r="E9" s="26" t="s">
        <v>13</v>
      </c>
      <c r="F9" s="26" t="s">
        <v>13</v>
      </c>
      <c r="G9" s="28" t="s">
        <v>32</v>
      </c>
      <c r="H9" s="28" t="s">
        <v>33</v>
      </c>
      <c r="I9" s="59" t="s">
        <v>36</v>
      </c>
      <c r="J9" s="28" t="s">
        <v>40</v>
      </c>
      <c r="K9" s="28" t="s">
        <v>36</v>
      </c>
      <c r="L9" s="9" t="s">
        <v>54</v>
      </c>
      <c r="M9" s="9" t="s">
        <v>60</v>
      </c>
      <c r="N9" s="9" t="s">
        <v>62</v>
      </c>
      <c r="O9" s="9" t="s">
        <v>63</v>
      </c>
      <c r="P9" s="9" t="s">
        <v>62</v>
      </c>
      <c r="Q9" s="33" t="s">
        <v>63</v>
      </c>
      <c r="R9" s="33" t="s">
        <v>60</v>
      </c>
      <c r="S9" s="33" t="s">
        <v>62</v>
      </c>
      <c r="T9" s="33" t="s">
        <v>63</v>
      </c>
      <c r="U9" s="33" t="s">
        <v>62</v>
      </c>
      <c r="V9" s="33" t="s">
        <v>70</v>
      </c>
      <c r="W9" s="33" t="s">
        <v>71</v>
      </c>
      <c r="X9" s="33"/>
      <c r="Y9" s="33"/>
      <c r="Z9" s="13" t="s">
        <v>5</v>
      </c>
      <c r="AA9" s="13" t="s">
        <v>5</v>
      </c>
      <c r="AB9" s="11" t="s">
        <v>6</v>
      </c>
      <c r="AC9" s="11" t="s">
        <v>6</v>
      </c>
      <c r="AD9" s="11" t="s">
        <v>6</v>
      </c>
      <c r="AE9" s="11" t="s">
        <v>6</v>
      </c>
      <c r="AF9" s="14" t="s">
        <v>5</v>
      </c>
      <c r="AG9" s="13" t="s">
        <v>5</v>
      </c>
      <c r="AH9" s="11" t="s">
        <v>6</v>
      </c>
      <c r="AI9" s="11" t="s">
        <v>6</v>
      </c>
      <c r="AJ9" s="13" t="s">
        <v>5</v>
      </c>
      <c r="AK9" s="13" t="s">
        <v>5</v>
      </c>
      <c r="AL9" s="13" t="s">
        <v>5</v>
      </c>
      <c r="AM9" s="13" t="s">
        <v>5</v>
      </c>
    </row>
    <row r="10" spans="1:39">
      <c r="B10" s="10" t="s">
        <v>4</v>
      </c>
      <c r="C10" s="10" t="s">
        <v>50</v>
      </c>
      <c r="D10" s="8" t="s">
        <v>14</v>
      </c>
      <c r="E10" s="8" t="s">
        <v>14</v>
      </c>
      <c r="F10" s="8" t="s">
        <v>14</v>
      </c>
      <c r="G10" s="30" t="s">
        <v>55</v>
      </c>
      <c r="H10" s="15" t="s">
        <v>34</v>
      </c>
      <c r="I10" s="59" t="s">
        <v>55</v>
      </c>
      <c r="J10" s="15" t="s">
        <v>55</v>
      </c>
      <c r="K10" s="15" t="s">
        <v>55</v>
      </c>
      <c r="L10" s="15" t="s">
        <v>55</v>
      </c>
      <c r="M10" s="15"/>
      <c r="N10" s="15" t="s">
        <v>55</v>
      </c>
      <c r="O10" s="15" t="s">
        <v>55</v>
      </c>
      <c r="P10" s="15" t="s">
        <v>55</v>
      </c>
      <c r="Q10" s="15" t="s">
        <v>55</v>
      </c>
      <c r="R10" s="15" t="s">
        <v>65</v>
      </c>
      <c r="S10" s="15" t="s">
        <v>55</v>
      </c>
      <c r="T10" s="15" t="s">
        <v>55</v>
      </c>
      <c r="U10" s="15" t="s">
        <v>55</v>
      </c>
      <c r="V10" s="15" t="s">
        <v>72</v>
      </c>
      <c r="W10" s="15" t="s">
        <v>72</v>
      </c>
      <c r="X10" s="15"/>
      <c r="Y10" s="15"/>
      <c r="Z10" s="13" t="s">
        <v>0</v>
      </c>
      <c r="AA10" s="13" t="s">
        <v>0</v>
      </c>
      <c r="AB10" s="11" t="s">
        <v>0</v>
      </c>
      <c r="AC10" s="11" t="s">
        <v>0</v>
      </c>
      <c r="AD10" s="11" t="s">
        <v>19</v>
      </c>
      <c r="AE10" s="11" t="s">
        <v>19</v>
      </c>
      <c r="AF10" s="14" t="s">
        <v>0</v>
      </c>
      <c r="AG10" s="13" t="s">
        <v>0</v>
      </c>
      <c r="AH10" s="11" t="s">
        <v>10</v>
      </c>
      <c r="AI10" s="11" t="s">
        <v>10</v>
      </c>
      <c r="AJ10" s="13" t="s">
        <v>12</v>
      </c>
      <c r="AK10" s="13" t="s">
        <v>12</v>
      </c>
      <c r="AL10" s="13" t="s">
        <v>12</v>
      </c>
      <c r="AM10" s="13" t="s">
        <v>12</v>
      </c>
    </row>
    <row r="11" spans="1:39">
      <c r="A11" s="5">
        <v>0</v>
      </c>
      <c r="B11" s="5">
        <v>2010</v>
      </c>
      <c r="C11" s="16">
        <v>2.2999999999999998</v>
      </c>
      <c r="D11" s="5">
        <v>170</v>
      </c>
      <c r="E11" s="5">
        <v>105</v>
      </c>
      <c r="F11" s="17">
        <v>105</v>
      </c>
      <c r="G11" s="29">
        <v>18.612500000000001</v>
      </c>
      <c r="H11" s="17"/>
      <c r="I11" s="60">
        <f>($I$3/((1+$I$2)^A11))</f>
        <v>53.9543999999999</v>
      </c>
      <c r="J11" s="17">
        <v>14.89</v>
      </c>
      <c r="K11" s="18">
        <f>($I$4/((1+$I$2)^A11))</f>
        <v>96.603899999999797</v>
      </c>
      <c r="L11" s="17">
        <v>447</v>
      </c>
      <c r="M11" s="17"/>
      <c r="N11" s="18">
        <f>$K$3/((1+$I$2)^A11)</f>
        <v>654.18876649606113</v>
      </c>
      <c r="O11" s="17">
        <v>558.75</v>
      </c>
      <c r="P11" s="18">
        <f>$K$4/((1+$I$2)^A11)</f>
        <v>799.68876649606113</v>
      </c>
      <c r="Q11" s="17">
        <v>49875</v>
      </c>
      <c r="R11" s="18"/>
      <c r="S11" s="18">
        <f>$P$3/((1+$I$2)^A11)</f>
        <v>59558.761971335356</v>
      </c>
      <c r="T11" s="17">
        <v>39900</v>
      </c>
      <c r="U11" s="18">
        <f>$P$4/((1+$I$2)^A11)</f>
        <v>47661.261971335356</v>
      </c>
      <c r="V11" s="18"/>
      <c r="W11" s="18"/>
      <c r="X11" s="18"/>
      <c r="Y11" s="18"/>
    </row>
    <row r="12" spans="1:39">
      <c r="A12" s="5">
        <v>1</v>
      </c>
      <c r="B12" s="5">
        <v>2011</v>
      </c>
      <c r="C12" s="16">
        <v>2.8</v>
      </c>
      <c r="D12" s="5">
        <v>170</v>
      </c>
      <c r="E12" s="5">
        <v>105</v>
      </c>
      <c r="F12" s="18">
        <f>F11-(1+$G$3)</f>
        <v>104.21197530864198</v>
      </c>
      <c r="G12" s="29">
        <v>21.162500000000001</v>
      </c>
      <c r="H12" s="17">
        <f>(G12-G11)/G11*100</f>
        <v>13.700470114170587</v>
      </c>
      <c r="I12" s="60">
        <f t="shared" ref="I12:I75" si="0">($I$3/((1+$I$2)^A12))</f>
        <v>52.638439024390152</v>
      </c>
      <c r="J12" s="17">
        <v>16.93</v>
      </c>
      <c r="K12" s="18">
        <f t="shared" ref="K12:K75" si="1">($I$4/((1+$I$2)^A12))</f>
        <v>94.24770731707298</v>
      </c>
      <c r="L12" s="17">
        <v>508</v>
      </c>
      <c r="M12" s="17">
        <f t="shared" ref="M12:M17" si="2">(L12-L11)/L11*100</f>
        <v>13.646532438478747</v>
      </c>
      <c r="N12" s="18">
        <f t="shared" ref="N12:N75" si="3">$K$3/((1+$I$2)^A12)</f>
        <v>638.23294292298658</v>
      </c>
      <c r="O12" s="17">
        <v>635</v>
      </c>
      <c r="P12" s="18">
        <f t="shared" ref="P12:P75" si="4">$K$4/((1+$I$2)^A12)</f>
        <v>780.18416243518163</v>
      </c>
      <c r="Q12" s="17">
        <v>56888.75</v>
      </c>
      <c r="R12" s="36">
        <f>(Q12-Q11)/Q11*100</f>
        <v>14.06265664160401</v>
      </c>
      <c r="S12" s="18">
        <f t="shared" ref="S12:S75" si="5">$P$3/((1+$I$2)^A12)</f>
        <v>58106.109240327183</v>
      </c>
      <c r="T12" s="17">
        <v>45511</v>
      </c>
      <c r="U12" s="18">
        <f t="shared" ref="U12:U75" si="6">$P$4/((1+$I$2)^A12)</f>
        <v>46498.792167156447</v>
      </c>
      <c r="V12" s="18"/>
      <c r="W12" s="18"/>
      <c r="X12" s="18"/>
      <c r="Y12" s="18"/>
    </row>
    <row r="13" spans="1:39">
      <c r="A13" s="5">
        <v>2</v>
      </c>
      <c r="B13" s="5">
        <v>2012</v>
      </c>
      <c r="C13" s="16">
        <v>2.4</v>
      </c>
      <c r="D13" s="5">
        <v>170</v>
      </c>
      <c r="E13" s="5">
        <v>105</v>
      </c>
      <c r="F13" s="18">
        <f t="shared" ref="F13:F76" si="7">F12-(1+$G$3)</f>
        <v>103.42395061728396</v>
      </c>
      <c r="G13" s="29">
        <v>23.162500000000001</v>
      </c>
      <c r="H13" s="17">
        <f>(G13-G12)/G12*100</f>
        <v>9.4506792675723563</v>
      </c>
      <c r="I13" s="60">
        <f t="shared" si="0"/>
        <v>51.354574657941612</v>
      </c>
      <c r="J13" s="17">
        <v>18.53</v>
      </c>
      <c r="K13" s="18">
        <f t="shared" si="1"/>
        <v>91.948982748363889</v>
      </c>
      <c r="L13" s="17">
        <v>555</v>
      </c>
      <c r="M13" s="17">
        <f t="shared" si="2"/>
        <v>9.2519685039370074</v>
      </c>
      <c r="N13" s="18">
        <f t="shared" si="3"/>
        <v>622.66628577852339</v>
      </c>
      <c r="O13" s="17">
        <v>693.75</v>
      </c>
      <c r="P13" s="18">
        <f t="shared" si="4"/>
        <v>761.15528042456742</v>
      </c>
      <c r="Q13" s="17">
        <v>52143.287499999999</v>
      </c>
      <c r="R13" s="36">
        <f t="shared" ref="R13:R17" si="8">(Q13-Q12)/Q12*100</f>
        <v>-8.341653666146648</v>
      </c>
      <c r="S13" s="18">
        <f t="shared" si="5"/>
        <v>56688.887063733833</v>
      </c>
      <c r="T13" s="17">
        <v>41714.629999999997</v>
      </c>
      <c r="U13" s="18">
        <f t="shared" si="6"/>
        <v>45364.67528503068</v>
      </c>
      <c r="V13" s="18"/>
      <c r="W13" s="18"/>
      <c r="X13" s="18"/>
      <c r="Y13" s="18"/>
      <c r="AA13" s="5" t="s">
        <v>26</v>
      </c>
      <c r="AB13" s="5" t="s">
        <v>26</v>
      </c>
      <c r="AC13" s="5" t="s">
        <v>26</v>
      </c>
      <c r="AD13" s="5" t="s">
        <v>27</v>
      </c>
      <c r="AE13" s="5" t="s">
        <v>26</v>
      </c>
      <c r="AF13" s="5" t="s">
        <v>26</v>
      </c>
      <c r="AG13" s="5" t="s">
        <v>26</v>
      </c>
      <c r="AH13" s="19" t="s">
        <v>27</v>
      </c>
      <c r="AI13" s="19" t="s">
        <v>26</v>
      </c>
      <c r="AJ13" s="19" t="s">
        <v>27</v>
      </c>
      <c r="AK13" s="19" t="s">
        <v>28</v>
      </c>
      <c r="AL13" s="19" t="s">
        <v>27</v>
      </c>
      <c r="AM13" s="19" t="s">
        <v>26</v>
      </c>
    </row>
    <row r="14" spans="1:39">
      <c r="A14" s="5">
        <v>3</v>
      </c>
      <c r="B14" s="5">
        <v>2013</v>
      </c>
      <c r="C14" s="16">
        <v>0.8</v>
      </c>
      <c r="D14" s="5">
        <v>170</v>
      </c>
      <c r="E14" s="5">
        <v>105</v>
      </c>
      <c r="F14" s="18">
        <f t="shared" si="7"/>
        <v>102.63592592592595</v>
      </c>
      <c r="G14" s="29">
        <v>25.2</v>
      </c>
      <c r="H14" s="17">
        <f t="shared" ref="H14:H16" si="9">(G14-G13)/G13*100</f>
        <v>8.7965461413923265</v>
      </c>
      <c r="I14" s="60">
        <f t="shared" si="0"/>
        <v>50.1020240565284</v>
      </c>
      <c r="J14" s="17">
        <v>20.16</v>
      </c>
      <c r="K14" s="18">
        <f t="shared" si="1"/>
        <v>89.706324632550135</v>
      </c>
      <c r="L14" s="17">
        <v>566</v>
      </c>
      <c r="M14" s="17">
        <f t="shared" si="2"/>
        <v>1.9819819819819819</v>
      </c>
      <c r="N14" s="18">
        <f t="shared" si="3"/>
        <v>607.47930319855948</v>
      </c>
      <c r="O14" s="17">
        <v>707.5</v>
      </c>
      <c r="P14" s="18">
        <f t="shared" si="4"/>
        <v>742.59051748738295</v>
      </c>
      <c r="Q14" s="17">
        <v>52500</v>
      </c>
      <c r="R14" s="36">
        <f t="shared" si="8"/>
        <v>0.68410051821147921</v>
      </c>
      <c r="S14" s="18">
        <f t="shared" si="5"/>
        <v>55306.231281691551</v>
      </c>
      <c r="T14" s="17">
        <v>42000</v>
      </c>
      <c r="U14" s="18">
        <f t="shared" si="6"/>
        <v>44258.219790273841</v>
      </c>
      <c r="V14" s="18"/>
      <c r="W14" s="18"/>
      <c r="X14" s="18"/>
      <c r="Y14" s="18"/>
      <c r="AH14" s="19"/>
      <c r="AI14" s="19"/>
      <c r="AJ14" s="19"/>
      <c r="AK14" s="19" t="s">
        <v>29</v>
      </c>
      <c r="AL14" s="19"/>
      <c r="AM14" s="19"/>
    </row>
    <row r="15" spans="1:39">
      <c r="A15" s="5">
        <v>4</v>
      </c>
      <c r="B15" s="5">
        <v>2014</v>
      </c>
      <c r="C15" s="16">
        <v>0.6</v>
      </c>
      <c r="D15" s="5">
        <v>170</v>
      </c>
      <c r="E15" s="5">
        <v>105</v>
      </c>
      <c r="F15" s="18">
        <f t="shared" si="7"/>
        <v>101.84790123456793</v>
      </c>
      <c r="G15" s="29">
        <v>27.8125</v>
      </c>
      <c r="H15" s="17">
        <f>(G15-G14)/G14*100</f>
        <v>10.367063492063496</v>
      </c>
      <c r="I15" s="60">
        <f t="shared" si="0"/>
        <v>48.880023469783815</v>
      </c>
      <c r="J15" s="17">
        <v>22.25</v>
      </c>
      <c r="K15" s="18">
        <f t="shared" si="1"/>
        <v>87.518365495170869</v>
      </c>
      <c r="L15" s="17">
        <v>584</v>
      </c>
      <c r="M15" s="17">
        <f t="shared" si="2"/>
        <v>3.1802120141342751</v>
      </c>
      <c r="N15" s="18">
        <f t="shared" si="3"/>
        <v>592.66273482786301</v>
      </c>
      <c r="O15" s="17">
        <v>730</v>
      </c>
      <c r="P15" s="18">
        <f t="shared" si="4"/>
        <v>724.47855364622728</v>
      </c>
      <c r="Q15" s="17">
        <v>53375</v>
      </c>
      <c r="R15" s="36">
        <f t="shared" si="8"/>
        <v>1.6666666666666667</v>
      </c>
      <c r="S15" s="18">
        <f t="shared" si="5"/>
        <v>53957.298811406392</v>
      </c>
      <c r="T15" s="17">
        <v>42700</v>
      </c>
      <c r="U15" s="18">
        <f t="shared" si="6"/>
        <v>43178.751014901311</v>
      </c>
      <c r="V15" s="18"/>
      <c r="W15" s="18"/>
      <c r="X15" s="18"/>
      <c r="Y15" s="18"/>
      <c r="AH15" s="19"/>
      <c r="AI15" s="19"/>
      <c r="AJ15" s="19"/>
      <c r="AK15" s="19" t="s">
        <v>30</v>
      </c>
      <c r="AL15" s="19"/>
      <c r="AM15" s="19"/>
    </row>
    <row r="16" spans="1:39">
      <c r="A16" s="5">
        <v>5</v>
      </c>
      <c r="B16" s="5">
        <v>2015</v>
      </c>
      <c r="C16" s="16">
        <v>0.5</v>
      </c>
      <c r="D16" s="5">
        <v>170</v>
      </c>
      <c r="E16" s="5">
        <v>105</v>
      </c>
      <c r="F16" s="18">
        <f t="shared" si="7"/>
        <v>101.05987654320991</v>
      </c>
      <c r="G16" s="29">
        <v>29.2</v>
      </c>
      <c r="H16" s="17">
        <f t="shared" si="9"/>
        <v>4.9887640449438182</v>
      </c>
      <c r="I16" s="60">
        <f t="shared" si="0"/>
        <v>47.687827775398844</v>
      </c>
      <c r="J16" s="17">
        <v>23.36</v>
      </c>
      <c r="K16" s="18">
        <f t="shared" si="1"/>
        <v>85.383771214800859</v>
      </c>
      <c r="L16" s="17">
        <v>589</v>
      </c>
      <c r="M16" s="17">
        <f t="shared" si="2"/>
        <v>0.85616438356164382</v>
      </c>
      <c r="N16" s="18">
        <f t="shared" si="3"/>
        <v>578.20754617352486</v>
      </c>
      <c r="O16" s="17">
        <v>736.25</v>
      </c>
      <c r="P16" s="18">
        <f t="shared" si="4"/>
        <v>706.80834502070968</v>
      </c>
      <c r="Q16" s="17">
        <v>60175</v>
      </c>
      <c r="R16" s="36">
        <f t="shared" si="8"/>
        <v>12.740046838407496</v>
      </c>
      <c r="S16" s="18">
        <f t="shared" si="5"/>
        <v>52641.267133079411</v>
      </c>
      <c r="T16" s="17">
        <v>48140</v>
      </c>
      <c r="U16" s="18">
        <f t="shared" si="6"/>
        <v>42125.610746245184</v>
      </c>
      <c r="V16" s="18"/>
      <c r="W16" s="18"/>
      <c r="X16" s="18"/>
      <c r="Y16" s="18"/>
    </row>
    <row r="17" spans="1:25">
      <c r="A17" s="5">
        <v>6</v>
      </c>
      <c r="B17" s="5">
        <v>2016</v>
      </c>
      <c r="C17" s="20">
        <v>0.8</v>
      </c>
      <c r="D17" s="5">
        <v>170</v>
      </c>
      <c r="E17" s="5">
        <v>105</v>
      </c>
      <c r="F17" s="18">
        <f t="shared" si="7"/>
        <v>100.27185185185189</v>
      </c>
      <c r="G17" s="29">
        <v>28.2</v>
      </c>
      <c r="H17" s="17">
        <f>(G17-G16)/G16*100</f>
        <v>-3.4246575342465753</v>
      </c>
      <c r="I17" s="60">
        <f t="shared" si="0"/>
        <v>46.524710024779367</v>
      </c>
      <c r="J17" s="17">
        <v>22.56</v>
      </c>
      <c r="K17" s="18">
        <f t="shared" si="1"/>
        <v>83.301240209561811</v>
      </c>
      <c r="L17" s="17">
        <v>582</v>
      </c>
      <c r="M17" s="17">
        <f t="shared" si="2"/>
        <v>-1.1884550084889642</v>
      </c>
      <c r="N17" s="18">
        <f t="shared" si="3"/>
        <v>564.10492309612187</v>
      </c>
      <c r="O17" s="17">
        <v>727.5</v>
      </c>
      <c r="P17" s="18">
        <f t="shared" si="4"/>
        <v>689.56911709337533</v>
      </c>
      <c r="Q17" s="17">
        <v>59487.5</v>
      </c>
      <c r="R17" s="36">
        <f t="shared" si="8"/>
        <v>-1.1425010386373078</v>
      </c>
      <c r="S17" s="18">
        <f t="shared" si="5"/>
        <v>51357.333788370161</v>
      </c>
      <c r="T17" s="17">
        <v>47590</v>
      </c>
      <c r="U17" s="18">
        <f t="shared" si="6"/>
        <v>41098.15682560506</v>
      </c>
      <c r="V17" s="18"/>
      <c r="W17" s="18"/>
      <c r="X17" s="18"/>
      <c r="Y17" s="18"/>
    </row>
    <row r="18" spans="1:25">
      <c r="A18" s="5">
        <v>7</v>
      </c>
      <c r="B18" s="5">
        <v>2017</v>
      </c>
      <c r="C18" s="20">
        <v>1.4</v>
      </c>
      <c r="D18" s="5">
        <v>170</v>
      </c>
      <c r="E18" s="5">
        <v>105</v>
      </c>
      <c r="F18" s="18">
        <f t="shared" si="7"/>
        <v>99.483827160493874</v>
      </c>
      <c r="G18" s="31">
        <f t="shared" ref="G18:G41" si="10">(G17)+(1+$G$4)</f>
        <v>29.273099999999999</v>
      </c>
      <c r="H18" s="21">
        <v>7</v>
      </c>
      <c r="I18" s="60">
        <f t="shared" si="0"/>
        <v>45.389960999784741</v>
      </c>
      <c r="J18" s="18">
        <f>(J17)+(1+$G$4)</f>
        <v>23.633099999999999</v>
      </c>
      <c r="K18" s="18">
        <f t="shared" si="1"/>
        <v>81.269502643474937</v>
      </c>
      <c r="L18" s="18">
        <f>L17+(1+$M$4)</f>
        <v>583.04621400718929</v>
      </c>
      <c r="M18" s="18">
        <v>5</v>
      </c>
      <c r="N18" s="18">
        <f t="shared" si="3"/>
        <v>550.34626643524086</v>
      </c>
      <c r="O18" s="18">
        <f>O17+(1+$M$4)</f>
        <v>728.54621400718929</v>
      </c>
      <c r="P18" s="18">
        <f t="shared" si="4"/>
        <v>672.75035813987836</v>
      </c>
      <c r="Q18" s="18">
        <f>Q17+(1+$R$4)</f>
        <v>59488.532782193266</v>
      </c>
      <c r="R18" s="18">
        <v>-1.57</v>
      </c>
      <c r="S18" s="18">
        <f t="shared" si="5"/>
        <v>50104.715891092841</v>
      </c>
      <c r="T18" s="18">
        <f>T17+(1+$R$4)</f>
        <v>47591.032782193266</v>
      </c>
      <c r="U18" s="18">
        <f t="shared" si="6"/>
        <v>40095.762756687858</v>
      </c>
      <c r="V18" s="18"/>
      <c r="W18" s="18"/>
      <c r="X18" s="18"/>
      <c r="Y18" s="18"/>
    </row>
    <row r="19" spans="1:25">
      <c r="A19" s="5">
        <v>8</v>
      </c>
      <c r="B19" s="5">
        <v>2018</v>
      </c>
      <c r="C19" s="20">
        <v>1.7</v>
      </c>
      <c r="D19" s="5">
        <v>170</v>
      </c>
      <c r="E19" s="5">
        <v>105</v>
      </c>
      <c r="F19" s="18">
        <f t="shared" si="7"/>
        <v>98.695802469135856</v>
      </c>
      <c r="G19" s="31">
        <f t="shared" si="10"/>
        <v>30.3462</v>
      </c>
      <c r="H19" s="21">
        <v>7</v>
      </c>
      <c r="I19" s="60">
        <f t="shared" si="0"/>
        <v>44.282888780277801</v>
      </c>
      <c r="J19" s="18">
        <f t="shared" ref="J19:J82" si="11">(J18)+(1+$G$4)</f>
        <v>24.706199999999999</v>
      </c>
      <c r="K19" s="18">
        <f t="shared" si="1"/>
        <v>79.28731965217068</v>
      </c>
      <c r="L19" s="18">
        <f t="shared" ref="L19:L82" si="12">L18+(1+$M$4)</f>
        <v>584.09242801437858</v>
      </c>
      <c r="M19" s="18">
        <v>5</v>
      </c>
      <c r="N19" s="18">
        <f t="shared" si="3"/>
        <v>536.92318676608863</v>
      </c>
      <c r="O19" s="18">
        <f t="shared" ref="O19:O82" si="13">O18+(1+$M$4)</f>
        <v>729.59242801437858</v>
      </c>
      <c r="P19" s="18">
        <f t="shared" si="4"/>
        <v>656.34181281939357</v>
      </c>
      <c r="Q19" s="18">
        <f t="shared" ref="Q19:Q82" si="14">Q18+(1+$R$4)</f>
        <v>59489.565564386532</v>
      </c>
      <c r="R19" s="18">
        <v>-1.57</v>
      </c>
      <c r="S19" s="18">
        <f t="shared" si="5"/>
        <v>48882.64964984668</v>
      </c>
      <c r="T19" s="18">
        <f t="shared" ref="T19:T82" si="15">T18+(1+$R$4)</f>
        <v>47592.065564386532</v>
      </c>
      <c r="U19" s="18">
        <f t="shared" si="6"/>
        <v>39117.817323597919</v>
      </c>
      <c r="V19" s="18"/>
      <c r="W19" s="18"/>
      <c r="X19" s="18"/>
      <c r="Y19" s="18"/>
    </row>
    <row r="20" spans="1:25">
      <c r="A20" s="5">
        <v>9</v>
      </c>
      <c r="B20" s="5">
        <v>2019</v>
      </c>
      <c r="C20" s="20">
        <v>2</v>
      </c>
      <c r="D20" s="5">
        <v>170</v>
      </c>
      <c r="E20" s="5">
        <v>105</v>
      </c>
      <c r="F20" s="18">
        <f t="shared" si="7"/>
        <v>97.907777777777838</v>
      </c>
      <c r="G20" s="18">
        <f t="shared" si="10"/>
        <v>31.4193</v>
      </c>
      <c r="H20" s="21">
        <v>7</v>
      </c>
      <c r="I20" s="60">
        <f t="shared" si="0"/>
        <v>43.202818322222257</v>
      </c>
      <c r="J20" s="18">
        <f t="shared" si="11"/>
        <v>25.779299999999999</v>
      </c>
      <c r="K20" s="18">
        <f t="shared" si="1"/>
        <v>77.353482587483597</v>
      </c>
      <c r="L20" s="18">
        <f t="shared" si="12"/>
        <v>585.13864202156788</v>
      </c>
      <c r="M20" s="18">
        <v>5</v>
      </c>
      <c r="N20" s="18">
        <f t="shared" si="3"/>
        <v>523.82749928398903</v>
      </c>
      <c r="O20" s="18">
        <f t="shared" si="13"/>
        <v>730.63864202156788</v>
      </c>
      <c r="P20" s="18">
        <f t="shared" si="4"/>
        <v>640.33347592135965</v>
      </c>
      <c r="Q20" s="18">
        <f t="shared" si="14"/>
        <v>59490.598346579798</v>
      </c>
      <c r="R20" s="18">
        <v>-1.57</v>
      </c>
      <c r="S20" s="18">
        <f t="shared" si="5"/>
        <v>47690.389902289447</v>
      </c>
      <c r="T20" s="18">
        <f t="shared" si="15"/>
        <v>47593.098346579798</v>
      </c>
      <c r="U20" s="18">
        <f t="shared" si="6"/>
        <v>38163.724218144314</v>
      </c>
      <c r="V20" s="18"/>
      <c r="W20" s="18"/>
      <c r="X20" s="18"/>
      <c r="Y20" s="18"/>
    </row>
    <row r="21" spans="1:25">
      <c r="A21" s="5">
        <v>10</v>
      </c>
      <c r="B21" s="5">
        <v>2020</v>
      </c>
      <c r="C21" s="20">
        <v>2</v>
      </c>
      <c r="D21" s="5">
        <v>170</v>
      </c>
      <c r="E21" s="5">
        <v>105</v>
      </c>
      <c r="F21" s="18">
        <f t="shared" si="7"/>
        <v>97.11975308641982</v>
      </c>
      <c r="G21" s="18">
        <f t="shared" si="10"/>
        <v>32.492399999999996</v>
      </c>
      <c r="H21" s="21">
        <v>7</v>
      </c>
      <c r="I21" s="60">
        <f t="shared" si="0"/>
        <v>42.149091046070488</v>
      </c>
      <c r="J21" s="18">
        <f t="shared" si="11"/>
        <v>26.852399999999999</v>
      </c>
      <c r="K21" s="18">
        <f t="shared" si="1"/>
        <v>75.466812280471814</v>
      </c>
      <c r="L21" s="18">
        <f t="shared" si="12"/>
        <v>586.18485602875717</v>
      </c>
      <c r="M21" s="18">
        <v>5</v>
      </c>
      <c r="N21" s="18">
        <f t="shared" si="3"/>
        <v>511.05121881364784</v>
      </c>
      <c r="O21" s="18">
        <f t="shared" si="13"/>
        <v>731.68485602875717</v>
      </c>
      <c r="P21" s="18">
        <f t="shared" si="4"/>
        <v>624.71558626474109</v>
      </c>
      <c r="Q21" s="18">
        <f t="shared" si="14"/>
        <v>59491.631128773064</v>
      </c>
      <c r="R21" s="18">
        <v>-1.57</v>
      </c>
      <c r="S21" s="18">
        <f t="shared" si="5"/>
        <v>46527.209660770197</v>
      </c>
      <c r="T21" s="18">
        <f t="shared" si="15"/>
        <v>47594.131128773064</v>
      </c>
      <c r="U21" s="18">
        <f t="shared" si="6"/>
        <v>37232.901676238354</v>
      </c>
      <c r="V21" s="18"/>
      <c r="W21" s="18"/>
      <c r="X21" s="18"/>
      <c r="Y21" s="18"/>
    </row>
    <row r="22" spans="1:25">
      <c r="A22" s="5">
        <v>11</v>
      </c>
      <c r="B22" s="5">
        <v>2021</v>
      </c>
      <c r="C22" s="22">
        <v>1.6</v>
      </c>
      <c r="D22" s="5">
        <v>170</v>
      </c>
      <c r="E22" s="5">
        <v>105</v>
      </c>
      <c r="F22" s="18">
        <f t="shared" si="7"/>
        <v>96.331728395061802</v>
      </c>
      <c r="G22" s="18">
        <f t="shared" si="10"/>
        <v>33.565499999999993</v>
      </c>
      <c r="H22" s="21">
        <v>7</v>
      </c>
      <c r="I22" s="60">
        <f t="shared" si="0"/>
        <v>41.121064435190725</v>
      </c>
      <c r="J22" s="18">
        <f t="shared" si="11"/>
        <v>27.9255</v>
      </c>
      <c r="K22" s="18">
        <f t="shared" si="1"/>
        <v>73.626158322411527</v>
      </c>
      <c r="L22" s="18">
        <f t="shared" si="12"/>
        <v>587.23107003594646</v>
      </c>
      <c r="M22" s="18">
        <v>5</v>
      </c>
      <c r="N22" s="18">
        <f t="shared" si="3"/>
        <v>498.58655494014425</v>
      </c>
      <c r="O22" s="18">
        <f t="shared" si="13"/>
        <v>732.73107003594646</v>
      </c>
      <c r="P22" s="18">
        <f t="shared" si="4"/>
        <v>609.47862074608895</v>
      </c>
      <c r="Q22" s="18">
        <f t="shared" si="14"/>
        <v>59492.66391096633</v>
      </c>
      <c r="R22" s="18">
        <v>-1.57</v>
      </c>
      <c r="S22" s="18">
        <f t="shared" si="5"/>
        <v>45392.399669044091</v>
      </c>
      <c r="T22" s="18">
        <f t="shared" si="15"/>
        <v>47595.16391096633</v>
      </c>
      <c r="U22" s="18">
        <f t="shared" si="6"/>
        <v>36324.78212315937</v>
      </c>
      <c r="V22" s="18"/>
      <c r="W22" s="18"/>
      <c r="X22" s="18"/>
      <c r="Y22" s="18"/>
    </row>
    <row r="23" spans="1:25">
      <c r="A23" s="5">
        <v>12</v>
      </c>
      <c r="B23" s="5">
        <v>2022</v>
      </c>
      <c r="C23" s="22">
        <v>1.6</v>
      </c>
      <c r="D23" s="5">
        <v>170</v>
      </c>
      <c r="E23" s="5">
        <v>105</v>
      </c>
      <c r="F23" s="18">
        <f t="shared" si="7"/>
        <v>95.543703703703784</v>
      </c>
      <c r="G23" s="18">
        <f t="shared" si="10"/>
        <v>34.63859999999999</v>
      </c>
      <c r="H23" s="21">
        <v>7</v>
      </c>
      <c r="I23" s="60">
        <f t="shared" si="0"/>
        <v>40.118111644088515</v>
      </c>
      <c r="J23" s="18">
        <f t="shared" si="11"/>
        <v>28.9986</v>
      </c>
      <c r="K23" s="18">
        <f t="shared" si="1"/>
        <v>71.830398363328314</v>
      </c>
      <c r="L23" s="18">
        <f t="shared" si="12"/>
        <v>588.27728404313575</v>
      </c>
      <c r="M23" s="18">
        <v>5</v>
      </c>
      <c r="N23" s="18">
        <f t="shared" si="3"/>
        <v>486.42590725867734</v>
      </c>
      <c r="O23" s="18">
        <f t="shared" si="13"/>
        <v>733.77728404313575</v>
      </c>
      <c r="P23" s="18">
        <f t="shared" si="4"/>
        <v>594.61328853276973</v>
      </c>
      <c r="Q23" s="18">
        <f t="shared" si="14"/>
        <v>59493.696693159596</v>
      </c>
      <c r="R23" s="18">
        <v>-1.57</v>
      </c>
      <c r="S23" s="18">
        <f t="shared" si="5"/>
        <v>44285.267969799119</v>
      </c>
      <c r="T23" s="18">
        <f t="shared" si="15"/>
        <v>47596.196693159596</v>
      </c>
      <c r="U23" s="18">
        <f t="shared" si="6"/>
        <v>35438.811827472564</v>
      </c>
      <c r="V23" s="18"/>
      <c r="W23" s="18"/>
      <c r="X23" s="18"/>
      <c r="Y23" s="18"/>
    </row>
    <row r="24" spans="1:25">
      <c r="A24" s="5">
        <v>13</v>
      </c>
      <c r="B24" s="5">
        <v>2023</v>
      </c>
      <c r="C24" s="22">
        <v>1.6</v>
      </c>
      <c r="D24" s="5">
        <v>170</v>
      </c>
      <c r="E24" s="5">
        <v>105</v>
      </c>
      <c r="F24" s="18">
        <f t="shared" si="7"/>
        <v>94.755679012345766</v>
      </c>
      <c r="G24" s="18">
        <f t="shared" si="10"/>
        <v>35.711699999999986</v>
      </c>
      <c r="H24" s="21">
        <v>7</v>
      </c>
      <c r="I24" s="60">
        <f t="shared" si="0"/>
        <v>39.139621116183918</v>
      </c>
      <c r="J24" s="18">
        <f t="shared" si="11"/>
        <v>30.0717</v>
      </c>
      <c r="K24" s="18">
        <f t="shared" si="1"/>
        <v>70.078437427637382</v>
      </c>
      <c r="L24" s="18">
        <f t="shared" si="12"/>
        <v>589.32349805032504</v>
      </c>
      <c r="M24" s="18">
        <v>5</v>
      </c>
      <c r="N24" s="18">
        <f t="shared" si="3"/>
        <v>474.56186074017302</v>
      </c>
      <c r="O24" s="18">
        <f t="shared" si="13"/>
        <v>734.82349805032504</v>
      </c>
      <c r="P24" s="18">
        <f t="shared" si="4"/>
        <v>580.11052539782418</v>
      </c>
      <c r="Q24" s="18">
        <f t="shared" si="14"/>
        <v>59494.729475352862</v>
      </c>
      <c r="R24" s="18">
        <v>-1.57</v>
      </c>
      <c r="S24" s="18">
        <f t="shared" si="5"/>
        <v>43205.139482730847</v>
      </c>
      <c r="T24" s="18">
        <f t="shared" si="15"/>
        <v>47597.229475352862</v>
      </c>
      <c r="U24" s="18">
        <f t="shared" si="6"/>
        <v>34574.450563387865</v>
      </c>
      <c r="V24" s="18"/>
      <c r="W24" s="18"/>
      <c r="X24" s="18"/>
      <c r="Y24" s="18"/>
    </row>
    <row r="25" spans="1:25">
      <c r="A25" s="5">
        <v>14</v>
      </c>
      <c r="B25" s="5">
        <v>2024</v>
      </c>
      <c r="C25" s="22">
        <v>1.6</v>
      </c>
      <c r="D25" s="5">
        <v>170</v>
      </c>
      <c r="E25" s="5">
        <v>105</v>
      </c>
      <c r="F25" s="18">
        <f t="shared" si="7"/>
        <v>93.967654320987748</v>
      </c>
      <c r="G25" s="18">
        <f t="shared" si="10"/>
        <v>36.784799999999983</v>
      </c>
      <c r="H25" s="21">
        <v>7</v>
      </c>
      <c r="I25" s="60">
        <f t="shared" si="0"/>
        <v>38.184996210911144</v>
      </c>
      <c r="J25" s="18">
        <f t="shared" si="11"/>
        <v>31.1448</v>
      </c>
      <c r="K25" s="18">
        <f t="shared" si="1"/>
        <v>68.369207246475511</v>
      </c>
      <c r="L25" s="18">
        <f t="shared" si="12"/>
        <v>590.36971205751433</v>
      </c>
      <c r="M25" s="18">
        <v>5</v>
      </c>
      <c r="N25" s="18">
        <f t="shared" si="3"/>
        <v>462.98718120992498</v>
      </c>
      <c r="O25" s="18">
        <f t="shared" si="13"/>
        <v>735.86971205751433</v>
      </c>
      <c r="P25" s="18">
        <f t="shared" si="4"/>
        <v>565.96148819299924</v>
      </c>
      <c r="Q25" s="18">
        <f t="shared" si="14"/>
        <v>59495.762257546128</v>
      </c>
      <c r="R25" s="18">
        <v>-1.57</v>
      </c>
      <c r="S25" s="18">
        <f t="shared" si="5"/>
        <v>42151.355592908149</v>
      </c>
      <c r="T25" s="18">
        <f t="shared" si="15"/>
        <v>47598.262257546128</v>
      </c>
      <c r="U25" s="18">
        <f t="shared" si="6"/>
        <v>33731.171281354022</v>
      </c>
      <c r="V25" s="18"/>
      <c r="W25" s="18"/>
      <c r="X25" s="18"/>
      <c r="Y25" s="18"/>
    </row>
    <row r="26" spans="1:25">
      <c r="A26" s="5">
        <v>15</v>
      </c>
      <c r="B26" s="5">
        <v>2025</v>
      </c>
      <c r="C26" s="22">
        <v>1.6</v>
      </c>
      <c r="D26" s="5">
        <v>170</v>
      </c>
      <c r="E26" s="5">
        <v>105</v>
      </c>
      <c r="F26" s="18">
        <f t="shared" si="7"/>
        <v>93.17962962962973</v>
      </c>
      <c r="G26" s="18">
        <f t="shared" si="10"/>
        <v>37.857899999999979</v>
      </c>
      <c r="H26" s="21">
        <v>7</v>
      </c>
      <c r="I26" s="60">
        <f t="shared" si="0"/>
        <v>37.253654839913303</v>
      </c>
      <c r="J26" s="18">
        <f t="shared" si="11"/>
        <v>32.2179</v>
      </c>
      <c r="K26" s="18">
        <f t="shared" si="1"/>
        <v>66.701665606317562</v>
      </c>
      <c r="L26" s="18">
        <f t="shared" si="12"/>
        <v>591.41592606470363</v>
      </c>
      <c r="M26" s="18">
        <v>5</v>
      </c>
      <c r="N26" s="18">
        <f t="shared" si="3"/>
        <v>451.69481093651211</v>
      </c>
      <c r="O26" s="18">
        <f t="shared" si="13"/>
        <v>736.91592606470363</v>
      </c>
      <c r="P26" s="18">
        <f t="shared" si="4"/>
        <v>552.15754945658455</v>
      </c>
      <c r="Q26" s="18">
        <f t="shared" si="14"/>
        <v>59496.795039739394</v>
      </c>
      <c r="R26" s="18">
        <v>-1.57</v>
      </c>
      <c r="S26" s="18">
        <f t="shared" si="5"/>
        <v>41123.273749178676</v>
      </c>
      <c r="T26" s="18">
        <f t="shared" si="15"/>
        <v>47599.295039739394</v>
      </c>
      <c r="U26" s="18">
        <f t="shared" si="6"/>
        <v>32908.459786686843</v>
      </c>
      <c r="V26" s="18"/>
      <c r="W26" s="18"/>
      <c r="X26" s="18"/>
      <c r="Y26" s="18"/>
    </row>
    <row r="27" spans="1:25">
      <c r="A27" s="5">
        <v>16</v>
      </c>
      <c r="B27" s="5">
        <v>2026</v>
      </c>
      <c r="C27" s="22">
        <v>1.6</v>
      </c>
      <c r="D27" s="5">
        <v>170</v>
      </c>
      <c r="E27" s="5">
        <v>105</v>
      </c>
      <c r="F27" s="18">
        <f t="shared" si="7"/>
        <v>92.391604938271712</v>
      </c>
      <c r="G27" s="18">
        <f t="shared" si="10"/>
        <v>38.930999999999976</v>
      </c>
      <c r="H27" s="21">
        <v>7</v>
      </c>
      <c r="I27" s="60">
        <f t="shared" si="0"/>
        <v>36.345029112110545</v>
      </c>
      <c r="J27" s="18">
        <f t="shared" si="11"/>
        <v>33.290999999999997</v>
      </c>
      <c r="K27" s="18">
        <f t="shared" si="1"/>
        <v>65.074795713480555</v>
      </c>
      <c r="L27" s="18">
        <f t="shared" si="12"/>
        <v>592.46214007189292</v>
      </c>
      <c r="M27" s="18">
        <v>5</v>
      </c>
      <c r="N27" s="18">
        <f t="shared" si="3"/>
        <v>440.67786432830451</v>
      </c>
      <c r="O27" s="18">
        <f t="shared" si="13"/>
        <v>737.96214007189292</v>
      </c>
      <c r="P27" s="18">
        <f t="shared" si="4"/>
        <v>538.69029215276544</v>
      </c>
      <c r="Q27" s="18">
        <f t="shared" si="14"/>
        <v>59497.82782193266</v>
      </c>
      <c r="R27" s="18">
        <v>-1.57</v>
      </c>
      <c r="S27" s="18">
        <f t="shared" si="5"/>
        <v>40120.267072369446</v>
      </c>
      <c r="T27" s="18">
        <f t="shared" si="15"/>
        <v>47600.32782193266</v>
      </c>
      <c r="U27" s="18">
        <f t="shared" si="6"/>
        <v>32105.814426035948</v>
      </c>
      <c r="V27" s="18"/>
      <c r="W27" s="18"/>
      <c r="X27" s="18"/>
      <c r="Y27" s="18"/>
    </row>
    <row r="28" spans="1:25">
      <c r="A28" s="5">
        <v>17</v>
      </c>
      <c r="B28" s="5">
        <v>2027</v>
      </c>
      <c r="C28" s="22">
        <v>1.6</v>
      </c>
      <c r="D28" s="5">
        <v>170</v>
      </c>
      <c r="E28" s="5">
        <v>105</v>
      </c>
      <c r="F28" s="18">
        <f t="shared" si="7"/>
        <v>91.603580246913694</v>
      </c>
      <c r="G28" s="18">
        <f t="shared" si="10"/>
        <v>40.004099999999973</v>
      </c>
      <c r="H28" s="21">
        <v>7</v>
      </c>
      <c r="I28" s="60">
        <f t="shared" si="0"/>
        <v>35.458564987424928</v>
      </c>
      <c r="J28" s="18">
        <f t="shared" si="11"/>
        <v>34.364099999999993</v>
      </c>
      <c r="K28" s="18">
        <f t="shared" si="1"/>
        <v>63.487605574127372</v>
      </c>
      <c r="L28" s="18">
        <f t="shared" si="12"/>
        <v>593.50835407908221</v>
      </c>
      <c r="M28" s="18">
        <v>5</v>
      </c>
      <c r="N28" s="18">
        <f t="shared" si="3"/>
        <v>429.92962373493128</v>
      </c>
      <c r="O28" s="18">
        <f t="shared" si="13"/>
        <v>739.00835407908221</v>
      </c>
      <c r="P28" s="18">
        <f t="shared" si="4"/>
        <v>525.55150453928343</v>
      </c>
      <c r="Q28" s="18">
        <f t="shared" si="14"/>
        <v>59498.860604125926</v>
      </c>
      <c r="R28" s="18">
        <v>-1.57</v>
      </c>
      <c r="S28" s="18">
        <f t="shared" si="5"/>
        <v>39141.723973043365</v>
      </c>
      <c r="T28" s="18">
        <f t="shared" si="15"/>
        <v>47601.360604125926</v>
      </c>
      <c r="U28" s="18">
        <f t="shared" si="6"/>
        <v>31322.745781498492</v>
      </c>
      <c r="V28" s="18"/>
      <c r="W28" s="18"/>
      <c r="X28" s="18"/>
      <c r="Y28" s="18"/>
    </row>
    <row r="29" spans="1:25">
      <c r="A29" s="5">
        <v>18</v>
      </c>
      <c r="B29" s="5">
        <v>2028</v>
      </c>
      <c r="C29" s="22">
        <v>1.6</v>
      </c>
      <c r="D29" s="5">
        <v>170</v>
      </c>
      <c r="E29" s="5">
        <v>105</v>
      </c>
      <c r="F29" s="18">
        <f t="shared" si="7"/>
        <v>90.815555555555676</v>
      </c>
      <c r="G29" s="18">
        <f t="shared" si="10"/>
        <v>41.077199999999969</v>
      </c>
      <c r="H29" s="21">
        <v>7</v>
      </c>
      <c r="I29" s="60">
        <f t="shared" si="0"/>
        <v>34.593721938951148</v>
      </c>
      <c r="J29" s="18">
        <f t="shared" si="11"/>
        <v>35.43719999999999</v>
      </c>
      <c r="K29" s="18">
        <f t="shared" si="1"/>
        <v>61.93912738939256</v>
      </c>
      <c r="L29" s="18">
        <f t="shared" si="12"/>
        <v>594.5545680862715</v>
      </c>
      <c r="M29" s="18">
        <v>5</v>
      </c>
      <c r="N29" s="18">
        <f t="shared" si="3"/>
        <v>419.44353535115249</v>
      </c>
      <c r="O29" s="18">
        <f t="shared" si="13"/>
        <v>740.0545680862715</v>
      </c>
      <c r="P29" s="18">
        <f t="shared" si="4"/>
        <v>512.73317516027646</v>
      </c>
      <c r="Q29" s="18">
        <f t="shared" si="14"/>
        <v>59499.893386319192</v>
      </c>
      <c r="R29" s="18">
        <v>-1.57</v>
      </c>
      <c r="S29" s="18">
        <f t="shared" si="5"/>
        <v>38187.04777857889</v>
      </c>
      <c r="T29" s="18">
        <f t="shared" si="15"/>
        <v>47602.393386319192</v>
      </c>
      <c r="U29" s="18">
        <f t="shared" si="6"/>
        <v>30558.776372193646</v>
      </c>
      <c r="V29" s="18"/>
      <c r="W29" s="18"/>
      <c r="X29" s="18"/>
      <c r="Y29" s="18"/>
    </row>
    <row r="30" spans="1:25">
      <c r="A30" s="5">
        <v>19</v>
      </c>
      <c r="B30" s="5">
        <v>2029</v>
      </c>
      <c r="C30" s="22">
        <v>1.6</v>
      </c>
      <c r="D30" s="5">
        <v>170</v>
      </c>
      <c r="E30" s="5">
        <v>105</v>
      </c>
      <c r="F30" s="18">
        <f t="shared" si="7"/>
        <v>90.027530864197658</v>
      </c>
      <c r="G30" s="18">
        <f t="shared" si="10"/>
        <v>42.150299999999966</v>
      </c>
      <c r="H30" s="21">
        <v>7</v>
      </c>
      <c r="I30" s="60">
        <f t="shared" si="0"/>
        <v>33.749972623366972</v>
      </c>
      <c r="J30" s="18">
        <f t="shared" si="11"/>
        <v>36.510299999999987</v>
      </c>
      <c r="K30" s="18">
        <f t="shared" si="1"/>
        <v>60.428416965261029</v>
      </c>
      <c r="L30" s="18">
        <f t="shared" si="12"/>
        <v>595.60078209346079</v>
      </c>
      <c r="M30" s="18">
        <v>5</v>
      </c>
      <c r="N30" s="18">
        <f t="shared" si="3"/>
        <v>409.21320522063655</v>
      </c>
      <c r="O30" s="18">
        <f t="shared" si="13"/>
        <v>741.10078209346079</v>
      </c>
      <c r="P30" s="18">
        <f t="shared" si="4"/>
        <v>500.22748796124534</v>
      </c>
      <c r="Q30" s="18">
        <f t="shared" si="14"/>
        <v>59500.926168512458</v>
      </c>
      <c r="R30" s="18">
        <v>-1.57</v>
      </c>
      <c r="S30" s="18">
        <f t="shared" si="5"/>
        <v>37255.656369345263</v>
      </c>
      <c r="T30" s="18">
        <f t="shared" si="15"/>
        <v>47603.426168512458</v>
      </c>
      <c r="U30" s="18">
        <f t="shared" si="6"/>
        <v>29813.440363115755</v>
      </c>
      <c r="V30" s="18"/>
      <c r="W30" s="18"/>
      <c r="X30" s="18"/>
      <c r="Y30" s="18"/>
    </row>
    <row r="31" spans="1:25">
      <c r="A31" s="5">
        <v>20</v>
      </c>
      <c r="B31" s="5">
        <v>2030</v>
      </c>
      <c r="C31" s="22">
        <v>1.6</v>
      </c>
      <c r="D31" s="5">
        <v>170</v>
      </c>
      <c r="E31" s="5">
        <v>105</v>
      </c>
      <c r="F31" s="18">
        <f t="shared" si="7"/>
        <v>89.23950617283964</v>
      </c>
      <c r="G31" s="18">
        <f t="shared" si="10"/>
        <v>43.223399999999963</v>
      </c>
      <c r="H31" s="21">
        <v>7</v>
      </c>
      <c r="I31" s="60">
        <f t="shared" si="0"/>
        <v>32.926802559382416</v>
      </c>
      <c r="J31" s="18">
        <f t="shared" si="11"/>
        <v>37.583399999999983</v>
      </c>
      <c r="K31" s="18">
        <f t="shared" si="1"/>
        <v>58.95455313684004</v>
      </c>
      <c r="L31" s="18">
        <f t="shared" si="12"/>
        <v>596.64699610065009</v>
      </c>
      <c r="M31" s="18">
        <v>5</v>
      </c>
      <c r="N31" s="18">
        <f t="shared" si="3"/>
        <v>399.23239533720647</v>
      </c>
      <c r="O31" s="18">
        <f t="shared" si="13"/>
        <v>742.14699610065009</v>
      </c>
      <c r="P31" s="18">
        <f t="shared" si="4"/>
        <v>488.02681752316624</v>
      </c>
      <c r="Q31" s="18">
        <f t="shared" si="14"/>
        <v>59501.958950705724</v>
      </c>
      <c r="R31" s="18">
        <v>-1.57</v>
      </c>
      <c r="S31" s="18">
        <f t="shared" si="5"/>
        <v>36346.981823751477</v>
      </c>
      <c r="T31" s="18">
        <f t="shared" si="15"/>
        <v>47604.458950705724</v>
      </c>
      <c r="U31" s="18">
        <f t="shared" si="6"/>
        <v>29086.283281088545</v>
      </c>
      <c r="V31" s="18"/>
      <c r="W31" s="18"/>
      <c r="X31" s="18"/>
      <c r="Y31" s="18"/>
    </row>
    <row r="32" spans="1:25">
      <c r="A32" s="5">
        <v>21</v>
      </c>
      <c r="B32" s="5">
        <v>2031</v>
      </c>
      <c r="C32" s="22">
        <v>1.6</v>
      </c>
      <c r="D32" s="5">
        <v>170</v>
      </c>
      <c r="E32" s="5">
        <v>105</v>
      </c>
      <c r="F32" s="18">
        <f t="shared" si="7"/>
        <v>88.451481481481622</v>
      </c>
      <c r="G32" s="18">
        <f t="shared" si="10"/>
        <v>44.296499999999959</v>
      </c>
      <c r="H32" s="21">
        <v>7</v>
      </c>
      <c r="I32" s="60">
        <f t="shared" si="0"/>
        <v>32.123709814031628</v>
      </c>
      <c r="J32" s="18">
        <f t="shared" si="11"/>
        <v>38.65649999999998</v>
      </c>
      <c r="K32" s="18">
        <f t="shared" si="1"/>
        <v>57.516637206673217</v>
      </c>
      <c r="L32" s="18">
        <f t="shared" si="12"/>
        <v>597.69321010783938</v>
      </c>
      <c r="M32" s="18">
        <v>5</v>
      </c>
      <c r="N32" s="18">
        <f t="shared" si="3"/>
        <v>389.49501984117705</v>
      </c>
      <c r="O32" s="18">
        <f t="shared" si="13"/>
        <v>743.19321010783938</v>
      </c>
      <c r="P32" s="18">
        <f t="shared" si="4"/>
        <v>476.12372441284521</v>
      </c>
      <c r="Q32" s="18">
        <f t="shared" si="14"/>
        <v>59502.99173289899</v>
      </c>
      <c r="R32" s="18">
        <v>-1.57</v>
      </c>
      <c r="S32" s="18">
        <f t="shared" si="5"/>
        <v>35460.470071952666</v>
      </c>
      <c r="T32" s="18">
        <f t="shared" si="15"/>
        <v>47605.49173289899</v>
      </c>
      <c r="U32" s="18">
        <f t="shared" si="6"/>
        <v>28376.861737647363</v>
      </c>
      <c r="V32" s="18"/>
      <c r="W32" s="18"/>
      <c r="X32" s="18"/>
      <c r="Y32" s="18"/>
    </row>
    <row r="33" spans="1:25">
      <c r="A33" s="5">
        <v>22</v>
      </c>
      <c r="B33" s="5">
        <v>2032</v>
      </c>
      <c r="C33" s="22">
        <v>1.6</v>
      </c>
      <c r="D33" s="5">
        <v>170</v>
      </c>
      <c r="E33" s="5">
        <v>105</v>
      </c>
      <c r="F33" s="18">
        <f t="shared" si="7"/>
        <v>87.663456790123604</v>
      </c>
      <c r="G33" s="18">
        <f t="shared" si="10"/>
        <v>45.369599999999956</v>
      </c>
      <c r="H33" s="21">
        <v>7</v>
      </c>
      <c r="I33" s="60">
        <f t="shared" si="0"/>
        <v>31.340204696616226</v>
      </c>
      <c r="J33" s="18">
        <f t="shared" si="11"/>
        <v>39.729599999999976</v>
      </c>
      <c r="K33" s="18">
        <f t="shared" si="1"/>
        <v>56.113792396754356</v>
      </c>
      <c r="L33" s="18">
        <f t="shared" si="12"/>
        <v>598.73942411502867</v>
      </c>
      <c r="M33" s="18">
        <v>5</v>
      </c>
      <c r="N33" s="18">
        <f t="shared" si="3"/>
        <v>379.99514130846546</v>
      </c>
      <c r="O33" s="18">
        <f t="shared" si="13"/>
        <v>744.23942411502867</v>
      </c>
      <c r="P33" s="18">
        <f t="shared" si="4"/>
        <v>464.51095064667822</v>
      </c>
      <c r="Q33" s="18">
        <f t="shared" si="14"/>
        <v>59504.024515092256</v>
      </c>
      <c r="R33" s="18">
        <v>-1.57</v>
      </c>
      <c r="S33" s="18">
        <f t="shared" si="5"/>
        <v>34595.580558002599</v>
      </c>
      <c r="T33" s="18">
        <f t="shared" si="15"/>
        <v>47606.524515092256</v>
      </c>
      <c r="U33" s="18">
        <f t="shared" si="6"/>
        <v>27684.743158680354</v>
      </c>
      <c r="V33" s="18"/>
      <c r="W33" s="18"/>
      <c r="X33" s="18"/>
      <c r="Y33" s="18"/>
    </row>
    <row r="34" spans="1:25">
      <c r="A34" s="5">
        <v>23</v>
      </c>
      <c r="B34" s="5">
        <v>2033</v>
      </c>
      <c r="C34" s="22">
        <v>1.6</v>
      </c>
      <c r="D34" s="5">
        <v>170</v>
      </c>
      <c r="E34" s="5">
        <v>105</v>
      </c>
      <c r="F34" s="18">
        <f t="shared" si="7"/>
        <v>86.875432098765586</v>
      </c>
      <c r="G34" s="18">
        <f t="shared" si="10"/>
        <v>46.442699999999952</v>
      </c>
      <c r="H34" s="21">
        <v>7</v>
      </c>
      <c r="I34" s="60">
        <f t="shared" si="0"/>
        <v>30.575809460113387</v>
      </c>
      <c r="J34" s="18">
        <f t="shared" si="11"/>
        <v>40.802699999999973</v>
      </c>
      <c r="K34" s="18">
        <f t="shared" si="1"/>
        <v>54.745163313906687</v>
      </c>
      <c r="L34" s="18">
        <f t="shared" si="12"/>
        <v>599.78563812221796</v>
      </c>
      <c r="M34" s="18">
        <v>5</v>
      </c>
      <c r="N34" s="18">
        <f t="shared" si="3"/>
        <v>370.72696713021014</v>
      </c>
      <c r="O34" s="18">
        <f t="shared" si="13"/>
        <v>745.28563812221796</v>
      </c>
      <c r="P34" s="18">
        <f t="shared" si="4"/>
        <v>453.18141526505195</v>
      </c>
      <c r="Q34" s="18">
        <f t="shared" si="14"/>
        <v>59505.057297285523</v>
      </c>
      <c r="R34" s="18">
        <v>-1.57</v>
      </c>
      <c r="S34" s="18">
        <f t="shared" si="5"/>
        <v>33751.785910246435</v>
      </c>
      <c r="T34" s="18">
        <f t="shared" si="15"/>
        <v>47607.557297285523</v>
      </c>
      <c r="U34" s="18">
        <f t="shared" si="6"/>
        <v>27009.505520663759</v>
      </c>
      <c r="V34" s="18"/>
      <c r="W34" s="18"/>
      <c r="X34" s="18"/>
      <c r="Y34" s="18"/>
    </row>
    <row r="35" spans="1:25">
      <c r="A35" s="5">
        <v>24</v>
      </c>
      <c r="B35" s="5">
        <v>2034</v>
      </c>
      <c r="C35" s="22">
        <v>1.6</v>
      </c>
      <c r="D35" s="5">
        <v>170</v>
      </c>
      <c r="E35" s="5">
        <v>105</v>
      </c>
      <c r="F35" s="18">
        <f t="shared" si="7"/>
        <v>86.087407407407568</v>
      </c>
      <c r="G35" s="18">
        <f t="shared" si="10"/>
        <v>47.515799999999949</v>
      </c>
      <c r="H35" s="21">
        <v>7</v>
      </c>
      <c r="I35" s="60">
        <f t="shared" si="0"/>
        <v>29.830058009866722</v>
      </c>
      <c r="J35" s="18">
        <f t="shared" si="11"/>
        <v>41.87579999999997</v>
      </c>
      <c r="K35" s="18">
        <f t="shared" si="1"/>
        <v>53.40991542820165</v>
      </c>
      <c r="L35" s="18">
        <f t="shared" si="12"/>
        <v>600.83185212940725</v>
      </c>
      <c r="M35" s="18">
        <v>5</v>
      </c>
      <c r="N35" s="18">
        <f t="shared" si="3"/>
        <v>361.6848459806929</v>
      </c>
      <c r="O35" s="18">
        <f t="shared" si="13"/>
        <v>746.33185212940725</v>
      </c>
      <c r="P35" s="18">
        <f t="shared" si="4"/>
        <v>442.12821001468484</v>
      </c>
      <c r="Q35" s="18">
        <f t="shared" si="14"/>
        <v>59506.090079478789</v>
      </c>
      <c r="R35" s="18">
        <v>-1.57</v>
      </c>
      <c r="S35" s="18">
        <f t="shared" si="5"/>
        <v>32928.571619752627</v>
      </c>
      <c r="T35" s="18">
        <f t="shared" si="15"/>
        <v>47608.590079478789</v>
      </c>
      <c r="U35" s="18">
        <f t="shared" si="6"/>
        <v>26350.737093330499</v>
      </c>
      <c r="V35" s="18"/>
      <c r="W35" s="18"/>
      <c r="X35" s="18"/>
      <c r="Y35" s="18"/>
    </row>
    <row r="36" spans="1:25">
      <c r="A36" s="5">
        <v>25</v>
      </c>
      <c r="B36" s="5">
        <v>2035</v>
      </c>
      <c r="C36" s="22">
        <v>1.6</v>
      </c>
      <c r="D36" s="5">
        <v>170</v>
      </c>
      <c r="E36" s="5">
        <v>105</v>
      </c>
      <c r="F36" s="18">
        <f t="shared" si="7"/>
        <v>85.29938271604955</v>
      </c>
      <c r="G36" s="18">
        <f t="shared" si="10"/>
        <v>48.588899999999946</v>
      </c>
      <c r="H36" s="21">
        <v>7</v>
      </c>
      <c r="I36" s="60">
        <f t="shared" si="0"/>
        <v>29.102495619382172</v>
      </c>
      <c r="J36" s="18">
        <f t="shared" si="11"/>
        <v>42.948899999999966</v>
      </c>
      <c r="K36" s="18">
        <f t="shared" si="1"/>
        <v>52.10723456409918</v>
      </c>
      <c r="L36" s="18">
        <f t="shared" si="12"/>
        <v>601.87806613659654</v>
      </c>
      <c r="M36" s="18">
        <v>5</v>
      </c>
      <c r="N36" s="18">
        <f t="shared" si="3"/>
        <v>352.86326437140775</v>
      </c>
      <c r="O36" s="18">
        <f t="shared" si="13"/>
        <v>747.37806613659654</v>
      </c>
      <c r="P36" s="18">
        <f t="shared" si="4"/>
        <v>431.34459513627797</v>
      </c>
      <c r="Q36" s="18">
        <f t="shared" si="14"/>
        <v>59507.122861672055</v>
      </c>
      <c r="R36" s="18">
        <v>-1.57</v>
      </c>
      <c r="S36" s="18">
        <f t="shared" si="5"/>
        <v>32125.435726587933</v>
      </c>
      <c r="T36" s="18">
        <f t="shared" si="15"/>
        <v>47609.622861672055</v>
      </c>
      <c r="U36" s="18">
        <f t="shared" si="6"/>
        <v>25708.036188615126</v>
      </c>
      <c r="V36" s="18"/>
      <c r="W36" s="18"/>
      <c r="X36" s="18"/>
      <c r="Y36" s="18"/>
    </row>
    <row r="37" spans="1:25">
      <c r="A37" s="5">
        <v>26</v>
      </c>
      <c r="B37" s="5">
        <v>2036</v>
      </c>
      <c r="C37" s="22">
        <v>1.6</v>
      </c>
      <c r="D37" s="5">
        <v>170</v>
      </c>
      <c r="E37" s="5">
        <v>105</v>
      </c>
      <c r="F37" s="18">
        <f t="shared" si="7"/>
        <v>84.511358024691532</v>
      </c>
      <c r="G37" s="18">
        <f t="shared" si="10"/>
        <v>49.661999999999942</v>
      </c>
      <c r="H37" s="21">
        <v>7</v>
      </c>
      <c r="I37" s="60">
        <f t="shared" si="0"/>
        <v>28.392678653055778</v>
      </c>
      <c r="J37" s="18">
        <f t="shared" si="11"/>
        <v>44.021999999999963</v>
      </c>
      <c r="K37" s="18">
        <f t="shared" si="1"/>
        <v>50.836326403999202</v>
      </c>
      <c r="L37" s="18">
        <f t="shared" si="12"/>
        <v>602.92428014378584</v>
      </c>
      <c r="M37" s="18">
        <v>5</v>
      </c>
      <c r="N37" s="18">
        <f t="shared" si="3"/>
        <v>344.25684328917828</v>
      </c>
      <c r="O37" s="18">
        <f t="shared" si="13"/>
        <v>748.42428014378584</v>
      </c>
      <c r="P37" s="18">
        <f t="shared" si="4"/>
        <v>420.82399525490536</v>
      </c>
      <c r="Q37" s="18">
        <f t="shared" si="14"/>
        <v>59508.155643865321</v>
      </c>
      <c r="R37" s="18">
        <v>-1.57</v>
      </c>
      <c r="S37" s="18">
        <f t="shared" si="5"/>
        <v>31341.888513744325</v>
      </c>
      <c r="T37" s="18">
        <f t="shared" si="15"/>
        <v>47610.655643865321</v>
      </c>
      <c r="U37" s="18">
        <f t="shared" si="6"/>
        <v>25081.010915722076</v>
      </c>
      <c r="V37" s="18"/>
      <c r="W37" s="18"/>
      <c r="X37" s="18"/>
      <c r="Y37" s="18"/>
    </row>
    <row r="38" spans="1:25">
      <c r="A38" s="5">
        <v>27</v>
      </c>
      <c r="B38" s="5">
        <v>2037</v>
      </c>
      <c r="C38" s="22">
        <v>1.6</v>
      </c>
      <c r="D38" s="5">
        <v>170</v>
      </c>
      <c r="E38" s="5">
        <v>105</v>
      </c>
      <c r="F38" s="18">
        <f t="shared" si="7"/>
        <v>83.723333333333514</v>
      </c>
      <c r="G38" s="18">
        <f t="shared" si="10"/>
        <v>50.735099999999939</v>
      </c>
      <c r="H38" s="21">
        <v>7</v>
      </c>
      <c r="I38" s="60">
        <f t="shared" si="0"/>
        <v>27.700174295664176</v>
      </c>
      <c r="J38" s="18">
        <f t="shared" si="11"/>
        <v>45.09509999999996</v>
      </c>
      <c r="K38" s="18">
        <f t="shared" si="1"/>
        <v>49.596416003901666</v>
      </c>
      <c r="L38" s="18">
        <f t="shared" si="12"/>
        <v>603.97049415097513</v>
      </c>
      <c r="M38" s="18">
        <v>5</v>
      </c>
      <c r="N38" s="18">
        <f t="shared" si="3"/>
        <v>335.86033491627154</v>
      </c>
      <c r="O38" s="18">
        <f t="shared" si="13"/>
        <v>749.47049415097513</v>
      </c>
      <c r="P38" s="18">
        <f t="shared" si="4"/>
        <v>410.5599953706394</v>
      </c>
      <c r="Q38" s="18">
        <f t="shared" si="14"/>
        <v>59509.188426058587</v>
      </c>
      <c r="R38" s="18">
        <v>-1.57</v>
      </c>
      <c r="S38" s="18">
        <f t="shared" si="5"/>
        <v>30577.452208531053</v>
      </c>
      <c r="T38" s="18">
        <f t="shared" si="15"/>
        <v>47611.688426058587</v>
      </c>
      <c r="U38" s="18">
        <f t="shared" si="6"/>
        <v>24469.278942167879</v>
      </c>
      <c r="V38" s="18"/>
      <c r="W38" s="18"/>
      <c r="X38" s="18"/>
      <c r="Y38" s="18"/>
    </row>
    <row r="39" spans="1:25">
      <c r="A39" s="5">
        <v>28</v>
      </c>
      <c r="B39" s="5">
        <v>2038</v>
      </c>
      <c r="C39" s="22">
        <v>1.6</v>
      </c>
      <c r="D39" s="5">
        <v>170</v>
      </c>
      <c r="E39" s="5">
        <v>105</v>
      </c>
      <c r="F39" s="18">
        <f t="shared" si="7"/>
        <v>82.935308641975496</v>
      </c>
      <c r="G39" s="18">
        <f t="shared" si="10"/>
        <v>51.808199999999935</v>
      </c>
      <c r="H39" s="21">
        <v>7</v>
      </c>
      <c r="I39" s="60">
        <f t="shared" si="0"/>
        <v>27.024560288452857</v>
      </c>
      <c r="J39" s="18">
        <f t="shared" si="11"/>
        <v>46.168199999999956</v>
      </c>
      <c r="K39" s="18">
        <f t="shared" si="1"/>
        <v>48.386747320879678</v>
      </c>
      <c r="L39" s="18">
        <f t="shared" si="12"/>
        <v>605.01670815816442</v>
      </c>
      <c r="M39" s="18">
        <v>5</v>
      </c>
      <c r="N39" s="18">
        <f t="shared" si="3"/>
        <v>327.66861943050884</v>
      </c>
      <c r="O39" s="18">
        <f t="shared" si="13"/>
        <v>750.51670815816442</v>
      </c>
      <c r="P39" s="18">
        <f t="shared" si="4"/>
        <v>400.54633694696531</v>
      </c>
      <c r="Q39" s="18">
        <f t="shared" si="14"/>
        <v>59510.221208251853</v>
      </c>
      <c r="R39" s="18">
        <v>-1.57</v>
      </c>
      <c r="S39" s="18">
        <f t="shared" si="5"/>
        <v>29831.66069124981</v>
      </c>
      <c r="T39" s="18">
        <f t="shared" si="15"/>
        <v>47612.721208251853</v>
      </c>
      <c r="U39" s="18">
        <f t="shared" si="6"/>
        <v>23872.467260651592</v>
      </c>
      <c r="V39" s="18"/>
      <c r="W39" s="18"/>
      <c r="X39" s="18"/>
      <c r="Y39" s="18"/>
    </row>
    <row r="40" spans="1:25">
      <c r="A40" s="5">
        <v>29</v>
      </c>
      <c r="B40" s="5">
        <v>2039</v>
      </c>
      <c r="C40" s="22">
        <v>1.6</v>
      </c>
      <c r="D40" s="5">
        <v>170</v>
      </c>
      <c r="E40" s="5">
        <v>105</v>
      </c>
      <c r="F40" s="18">
        <f t="shared" si="7"/>
        <v>82.147283950617478</v>
      </c>
      <c r="G40" s="18">
        <f t="shared" si="10"/>
        <v>52.881299999999932</v>
      </c>
      <c r="H40" s="21">
        <v>7</v>
      </c>
      <c r="I40" s="60">
        <f t="shared" si="0"/>
        <v>26.365424671661323</v>
      </c>
      <c r="J40" s="18">
        <f t="shared" si="11"/>
        <v>47.241299999999953</v>
      </c>
      <c r="K40" s="18">
        <f t="shared" si="1"/>
        <v>47.206582752077729</v>
      </c>
      <c r="L40" s="18">
        <f t="shared" si="12"/>
        <v>606.06292216535371</v>
      </c>
      <c r="M40" s="18">
        <v>5</v>
      </c>
      <c r="N40" s="18">
        <f t="shared" si="3"/>
        <v>319.67670188342322</v>
      </c>
      <c r="O40" s="18">
        <f t="shared" si="13"/>
        <v>751.56292216535371</v>
      </c>
      <c r="P40" s="18">
        <f t="shared" si="4"/>
        <v>390.77691409460022</v>
      </c>
      <c r="Q40" s="18">
        <f t="shared" si="14"/>
        <v>59511.253990445119</v>
      </c>
      <c r="R40" s="18">
        <v>-1.57</v>
      </c>
      <c r="S40" s="18">
        <f t="shared" si="5"/>
        <v>29104.059210975422</v>
      </c>
      <c r="T40" s="18">
        <f t="shared" si="15"/>
        <v>47613.753990445119</v>
      </c>
      <c r="U40" s="18">
        <f t="shared" si="6"/>
        <v>23290.211961611305</v>
      </c>
      <c r="V40" s="18"/>
      <c r="W40" s="18"/>
      <c r="X40" s="18"/>
      <c r="Y40" s="18"/>
    </row>
    <row r="41" spans="1:25">
      <c r="A41" s="5">
        <v>30</v>
      </c>
      <c r="B41" s="5">
        <v>2040</v>
      </c>
      <c r="C41" s="22">
        <v>1.6</v>
      </c>
      <c r="D41" s="5">
        <v>170</v>
      </c>
      <c r="E41" s="5">
        <v>105</v>
      </c>
      <c r="F41" s="18">
        <f t="shared" si="7"/>
        <v>81.35925925925946</v>
      </c>
      <c r="G41" s="18">
        <f t="shared" si="10"/>
        <v>53.954399999999929</v>
      </c>
      <c r="H41" s="21">
        <v>7</v>
      </c>
      <c r="I41" s="60">
        <f t="shared" si="0"/>
        <v>25.722365533328126</v>
      </c>
      <c r="J41" s="18">
        <f t="shared" si="11"/>
        <v>48.314399999999949</v>
      </c>
      <c r="K41" s="18">
        <f t="shared" si="1"/>
        <v>46.05520268495389</v>
      </c>
      <c r="L41" s="18">
        <f t="shared" si="12"/>
        <v>607.109136172543</v>
      </c>
      <c r="M41" s="18">
        <v>5</v>
      </c>
      <c r="N41" s="18">
        <f t="shared" si="3"/>
        <v>311.87970915455929</v>
      </c>
      <c r="O41" s="18">
        <f t="shared" si="13"/>
        <v>752.609136172543</v>
      </c>
      <c r="P41" s="18">
        <f t="shared" si="4"/>
        <v>381.24576984839058</v>
      </c>
      <c r="Q41" s="18">
        <f t="shared" si="14"/>
        <v>59512.286772638385</v>
      </c>
      <c r="R41" s="18">
        <v>-1.57</v>
      </c>
      <c r="S41" s="18">
        <f t="shared" si="5"/>
        <v>28394.20410826871</v>
      </c>
      <c r="T41" s="18">
        <f t="shared" si="15"/>
        <v>47614.786772638385</v>
      </c>
      <c r="U41" s="18">
        <f t="shared" si="6"/>
        <v>22722.158011328109</v>
      </c>
      <c r="V41" s="18"/>
      <c r="W41" s="18"/>
      <c r="X41" s="18"/>
      <c r="Y41" s="18"/>
    </row>
    <row r="42" spans="1:25">
      <c r="A42" s="5">
        <v>31</v>
      </c>
      <c r="B42" s="5">
        <v>2041</v>
      </c>
      <c r="C42" s="22">
        <v>1.6</v>
      </c>
      <c r="D42" s="5">
        <v>170</v>
      </c>
      <c r="E42" s="5">
        <v>105</v>
      </c>
      <c r="F42" s="18">
        <f t="shared" si="7"/>
        <v>80.571234567901442</v>
      </c>
      <c r="G42" s="18">
        <v>53.954399999999929</v>
      </c>
      <c r="H42" s="21">
        <v>0</v>
      </c>
      <c r="I42" s="60">
        <f>($I$3/((1+$I$2)^A42))</f>
        <v>25.094990764222555</v>
      </c>
      <c r="J42" s="18">
        <f t="shared" si="11"/>
        <v>49.387499999999946</v>
      </c>
      <c r="K42" s="18">
        <f t="shared" si="1"/>
        <v>44.931905058491587</v>
      </c>
      <c r="L42" s="18">
        <f t="shared" si="12"/>
        <v>608.1553501797323</v>
      </c>
      <c r="M42" s="18">
        <v>5</v>
      </c>
      <c r="N42" s="18">
        <f t="shared" si="3"/>
        <v>304.27288698005776</v>
      </c>
      <c r="O42" s="18">
        <f t="shared" si="13"/>
        <v>753.6553501797323</v>
      </c>
      <c r="P42" s="18">
        <f t="shared" si="4"/>
        <v>371.94709253501509</v>
      </c>
      <c r="Q42" s="18">
        <f t="shared" si="14"/>
        <v>59513.319554831651</v>
      </c>
      <c r="R42" s="18">
        <v>-1.57</v>
      </c>
      <c r="S42" s="18">
        <f t="shared" si="5"/>
        <v>27701.66254465239</v>
      </c>
      <c r="T42" s="18">
        <f t="shared" si="15"/>
        <v>47615.819554831651</v>
      </c>
      <c r="U42" s="18">
        <f t="shared" si="6"/>
        <v>22167.959035442051</v>
      </c>
      <c r="V42" s="18"/>
      <c r="W42" s="18"/>
      <c r="X42" s="18"/>
      <c r="Y42" s="18"/>
    </row>
    <row r="43" spans="1:25">
      <c r="A43" s="5">
        <v>32</v>
      </c>
      <c r="B43" s="5">
        <v>2042</v>
      </c>
      <c r="C43" s="22">
        <v>1.6</v>
      </c>
      <c r="D43" s="5">
        <v>170</v>
      </c>
      <c r="E43" s="5">
        <v>105</v>
      </c>
      <c r="F43" s="18">
        <f t="shared" si="7"/>
        <v>79.783209876543424</v>
      </c>
      <c r="G43" s="18">
        <v>53.954399999999929</v>
      </c>
      <c r="H43" s="21">
        <v>0</v>
      </c>
      <c r="I43" s="60">
        <f t="shared" si="0"/>
        <v>24.482917818753716</v>
      </c>
      <c r="J43" s="18">
        <f t="shared" si="11"/>
        <v>50.460599999999943</v>
      </c>
      <c r="K43" s="18">
        <f t="shared" si="1"/>
        <v>43.836004935113756</v>
      </c>
      <c r="L43" s="18">
        <f t="shared" si="12"/>
        <v>609.20156418692159</v>
      </c>
      <c r="M43" s="18">
        <v>5</v>
      </c>
      <c r="N43" s="18">
        <f t="shared" si="3"/>
        <v>296.85159705371495</v>
      </c>
      <c r="O43" s="18">
        <f t="shared" si="13"/>
        <v>754.70156418692159</v>
      </c>
      <c r="P43" s="18">
        <f t="shared" si="4"/>
        <v>362.87521222928308</v>
      </c>
      <c r="Q43" s="18">
        <f t="shared" si="14"/>
        <v>59514.352337024917</v>
      </c>
      <c r="R43" s="18">
        <v>-1.57</v>
      </c>
      <c r="S43" s="18">
        <f t="shared" si="5"/>
        <v>27026.012238685267</v>
      </c>
      <c r="T43" s="18">
        <f t="shared" si="15"/>
        <v>47616.852337024917</v>
      </c>
      <c r="U43" s="18">
        <f t="shared" si="6"/>
        <v>21627.277107748348</v>
      </c>
      <c r="V43" s="18"/>
      <c r="W43" s="18"/>
      <c r="X43" s="18"/>
      <c r="Y43" s="18"/>
    </row>
    <row r="44" spans="1:25">
      <c r="A44" s="5">
        <v>33</v>
      </c>
      <c r="B44" s="5">
        <v>2043</v>
      </c>
      <c r="C44" s="22">
        <v>1.6</v>
      </c>
      <c r="D44" s="5">
        <v>170</v>
      </c>
      <c r="E44" s="5">
        <v>105</v>
      </c>
      <c r="F44" s="18">
        <f t="shared" si="7"/>
        <v>78.995185185185406</v>
      </c>
      <c r="G44" s="18">
        <v>53.9543999999999</v>
      </c>
      <c r="H44" s="21">
        <v>0</v>
      </c>
      <c r="I44" s="60">
        <f t="shared" si="0"/>
        <v>23.885773481710945</v>
      </c>
      <c r="J44" s="18">
        <f t="shared" si="11"/>
        <v>51.533699999999939</v>
      </c>
      <c r="K44" s="18">
        <f t="shared" si="1"/>
        <v>42.766834083037814</v>
      </c>
      <c r="L44" s="18">
        <f t="shared" si="12"/>
        <v>610.24777819411088</v>
      </c>
      <c r="M44" s="18">
        <v>5</v>
      </c>
      <c r="N44" s="18">
        <f t="shared" si="3"/>
        <v>289.61131419874636</v>
      </c>
      <c r="O44" s="18">
        <f t="shared" si="13"/>
        <v>755.74777819411088</v>
      </c>
      <c r="P44" s="18">
        <f t="shared" si="4"/>
        <v>354.02459729686154</v>
      </c>
      <c r="Q44" s="18">
        <f t="shared" si="14"/>
        <v>59515.385119218183</v>
      </c>
      <c r="R44" s="18">
        <v>-1.57</v>
      </c>
      <c r="S44" s="18">
        <f t="shared" si="5"/>
        <v>26366.84120847343</v>
      </c>
      <c r="T44" s="18">
        <f t="shared" si="15"/>
        <v>47617.885119218183</v>
      </c>
      <c r="U44" s="18">
        <f t="shared" si="6"/>
        <v>21099.782544144731</v>
      </c>
      <c r="V44" s="18"/>
      <c r="W44" s="18"/>
      <c r="X44" s="18"/>
      <c r="Y44" s="18"/>
    </row>
    <row r="45" spans="1:25">
      <c r="A45" s="5">
        <v>34</v>
      </c>
      <c r="B45" s="5">
        <v>2044</v>
      </c>
      <c r="C45" s="22">
        <v>1.6</v>
      </c>
      <c r="D45" s="5">
        <v>170</v>
      </c>
      <c r="E45" s="5">
        <v>105</v>
      </c>
      <c r="F45" s="18">
        <f t="shared" si="7"/>
        <v>78.207160493827388</v>
      </c>
      <c r="G45" s="18">
        <v>53.9543999999999</v>
      </c>
      <c r="H45" s="21">
        <v>0</v>
      </c>
      <c r="I45" s="60">
        <f t="shared" si="0"/>
        <v>23.303193640693603</v>
      </c>
      <c r="J45" s="18">
        <f t="shared" si="11"/>
        <v>52.606799999999936</v>
      </c>
      <c r="K45" s="18">
        <f t="shared" si="1"/>
        <v>41.723740568817377</v>
      </c>
      <c r="L45" s="18">
        <f t="shared" si="12"/>
        <v>611.29399220130017</v>
      </c>
      <c r="M45" s="18">
        <v>5</v>
      </c>
      <c r="N45" s="18">
        <f t="shared" si="3"/>
        <v>282.547623608533</v>
      </c>
      <c r="O45" s="18">
        <f t="shared" si="13"/>
        <v>756.79399220130017</v>
      </c>
      <c r="P45" s="18">
        <f t="shared" si="4"/>
        <v>345.38985102132835</v>
      </c>
      <c r="Q45" s="18">
        <f t="shared" si="14"/>
        <v>59516.417901411449</v>
      </c>
      <c r="R45" s="18">
        <v>-1.57</v>
      </c>
      <c r="S45" s="18">
        <f t="shared" si="5"/>
        <v>25723.747520461886</v>
      </c>
      <c r="T45" s="18">
        <f t="shared" si="15"/>
        <v>47618.917901411449</v>
      </c>
      <c r="U45" s="18">
        <f t="shared" si="6"/>
        <v>20585.153701604617</v>
      </c>
      <c r="V45" s="18"/>
      <c r="W45" s="18"/>
      <c r="X45" s="18"/>
      <c r="Y45" s="18"/>
    </row>
    <row r="46" spans="1:25">
      <c r="A46" s="5">
        <v>35</v>
      </c>
      <c r="B46" s="5">
        <v>2045</v>
      </c>
      <c r="C46" s="22">
        <v>1.6</v>
      </c>
      <c r="D46" s="5">
        <v>170</v>
      </c>
      <c r="E46" s="5">
        <v>105</v>
      </c>
      <c r="F46" s="18">
        <f t="shared" si="7"/>
        <v>77.41913580246937</v>
      </c>
      <c r="G46" s="18">
        <v>53.9543999999999</v>
      </c>
      <c r="H46" s="21">
        <v>0</v>
      </c>
      <c r="I46" s="60">
        <f t="shared" si="0"/>
        <v>22.734823064091323</v>
      </c>
      <c r="J46" s="18">
        <f t="shared" si="11"/>
        <v>53.679899999999932</v>
      </c>
      <c r="K46" s="18">
        <f t="shared" si="1"/>
        <v>40.706088359821834</v>
      </c>
      <c r="L46" s="18">
        <f t="shared" si="12"/>
        <v>612.34020620848946</v>
      </c>
      <c r="M46" s="18">
        <v>5</v>
      </c>
      <c r="N46" s="18">
        <f t="shared" si="3"/>
        <v>275.65621815466636</v>
      </c>
      <c r="O46" s="18">
        <f t="shared" si="13"/>
        <v>757.84020620848946</v>
      </c>
      <c r="P46" s="18">
        <f t="shared" si="4"/>
        <v>336.96570831349112</v>
      </c>
      <c r="Q46" s="18">
        <f t="shared" si="14"/>
        <v>59517.450683604715</v>
      </c>
      <c r="R46" s="18">
        <v>-1.57</v>
      </c>
      <c r="S46" s="18">
        <f t="shared" si="5"/>
        <v>25096.339044353062</v>
      </c>
      <c r="T46" s="18">
        <f t="shared" si="15"/>
        <v>47619.950683604715</v>
      </c>
      <c r="U46" s="18">
        <f t="shared" si="6"/>
        <v>20083.076782053286</v>
      </c>
      <c r="V46" s="18"/>
      <c r="W46" s="18"/>
      <c r="X46" s="18"/>
      <c r="Y46" s="18"/>
    </row>
    <row r="47" spans="1:25">
      <c r="A47" s="5">
        <v>36</v>
      </c>
      <c r="B47" s="5">
        <v>2046</v>
      </c>
      <c r="C47" s="22">
        <v>1.6</v>
      </c>
      <c r="D47" s="5">
        <v>170</v>
      </c>
      <c r="E47" s="5">
        <v>105</v>
      </c>
      <c r="F47" s="18">
        <f t="shared" si="7"/>
        <v>76.631111111111352</v>
      </c>
      <c r="G47" s="18">
        <v>53.9543999999999</v>
      </c>
      <c r="H47" s="21">
        <v>0</v>
      </c>
      <c r="I47" s="60">
        <f t="shared" si="0"/>
        <v>22.18031518447934</v>
      </c>
      <c r="J47" s="18">
        <f t="shared" si="11"/>
        <v>54.752999999999929</v>
      </c>
      <c r="K47" s="18">
        <f t="shared" si="1"/>
        <v>39.713256936411547</v>
      </c>
      <c r="L47" s="18">
        <f t="shared" si="12"/>
        <v>613.38642021567875</v>
      </c>
      <c r="M47" s="18">
        <v>5</v>
      </c>
      <c r="N47" s="18">
        <f t="shared" si="3"/>
        <v>268.93289576065013</v>
      </c>
      <c r="O47" s="18">
        <f t="shared" si="13"/>
        <v>758.88642021567875</v>
      </c>
      <c r="P47" s="18">
        <f t="shared" si="4"/>
        <v>328.74703250096695</v>
      </c>
      <c r="Q47" s="18">
        <f t="shared" si="14"/>
        <v>59518.483465797981</v>
      </c>
      <c r="R47" s="18">
        <v>-1.57</v>
      </c>
      <c r="S47" s="18">
        <f t="shared" si="5"/>
        <v>24484.233214002987</v>
      </c>
      <c r="T47" s="18">
        <f t="shared" si="15"/>
        <v>47620.983465797981</v>
      </c>
      <c r="U47" s="18">
        <f t="shared" si="6"/>
        <v>19593.245641027595</v>
      </c>
      <c r="V47" s="18"/>
      <c r="W47" s="18"/>
      <c r="X47" s="18"/>
      <c r="Y47" s="18"/>
    </row>
    <row r="48" spans="1:25">
      <c r="A48" s="5">
        <v>37</v>
      </c>
      <c r="B48" s="5">
        <v>2047</v>
      </c>
      <c r="C48" s="22">
        <v>1.6</v>
      </c>
      <c r="D48" s="5">
        <v>170</v>
      </c>
      <c r="E48" s="5">
        <v>105</v>
      </c>
      <c r="F48" s="18">
        <f t="shared" si="7"/>
        <v>75.843086419753334</v>
      </c>
      <c r="G48" s="18">
        <v>53.9543999999999</v>
      </c>
      <c r="H48" s="21">
        <v>0</v>
      </c>
      <c r="I48" s="60">
        <f t="shared" si="0"/>
        <v>21.639331887296919</v>
      </c>
      <c r="J48" s="18">
        <f t="shared" si="11"/>
        <v>55.826099999999926</v>
      </c>
      <c r="K48" s="18">
        <f t="shared" si="1"/>
        <v>38.74464091357224</v>
      </c>
      <c r="L48" s="18">
        <f t="shared" si="12"/>
        <v>614.43263422286805</v>
      </c>
      <c r="M48" s="18">
        <v>5</v>
      </c>
      <c r="N48" s="18">
        <f t="shared" si="3"/>
        <v>262.37355683965865</v>
      </c>
      <c r="O48" s="18">
        <f t="shared" si="13"/>
        <v>759.93263422286805</v>
      </c>
      <c r="P48" s="18">
        <f t="shared" si="4"/>
        <v>320.72881219606535</v>
      </c>
      <c r="Q48" s="18">
        <f t="shared" si="14"/>
        <v>59519.516247991247</v>
      </c>
      <c r="R48" s="18">
        <v>-1.57</v>
      </c>
      <c r="S48" s="18">
        <f t="shared" si="5"/>
        <v>23887.056794149255</v>
      </c>
      <c r="T48" s="18">
        <f t="shared" si="15"/>
        <v>47622.016247991247</v>
      </c>
      <c r="U48" s="18">
        <f t="shared" si="6"/>
        <v>19115.361601002533</v>
      </c>
      <c r="V48" s="18"/>
      <c r="W48" s="18"/>
      <c r="X48" s="18"/>
      <c r="Y48" s="18"/>
    </row>
    <row r="49" spans="1:26">
      <c r="A49" s="5">
        <v>38</v>
      </c>
      <c r="B49" s="5">
        <v>2048</v>
      </c>
      <c r="C49" s="22">
        <v>1.6</v>
      </c>
      <c r="D49" s="5">
        <v>170</v>
      </c>
      <c r="E49" s="5">
        <v>105</v>
      </c>
      <c r="F49" s="18">
        <f t="shared" si="7"/>
        <v>75.055061728395316</v>
      </c>
      <c r="G49" s="18">
        <v>53.9543999999999</v>
      </c>
      <c r="H49" s="21">
        <v>0</v>
      </c>
      <c r="I49" s="60">
        <f t="shared" si="0"/>
        <v>21.111543304679927</v>
      </c>
      <c r="J49" s="18">
        <f t="shared" si="11"/>
        <v>56.899199999999922</v>
      </c>
      <c r="K49" s="18">
        <f t="shared" si="1"/>
        <v>37.799649671777807</v>
      </c>
      <c r="L49" s="18">
        <f t="shared" si="12"/>
        <v>615.47884823005734</v>
      </c>
      <c r="M49" s="18">
        <v>5</v>
      </c>
      <c r="N49" s="18">
        <f t="shared" si="3"/>
        <v>255.974201794789</v>
      </c>
      <c r="O49" s="18">
        <f t="shared" si="13"/>
        <v>760.97884823005734</v>
      </c>
      <c r="P49" s="18">
        <f t="shared" si="4"/>
        <v>312.9061582400638</v>
      </c>
      <c r="Q49" s="18">
        <f t="shared" si="14"/>
        <v>59520.549030184513</v>
      </c>
      <c r="R49" s="18">
        <v>-1.57</v>
      </c>
      <c r="S49" s="18">
        <f t="shared" si="5"/>
        <v>23304.445652828548</v>
      </c>
      <c r="T49" s="18">
        <f t="shared" si="15"/>
        <v>47623.049030184513</v>
      </c>
      <c r="U49" s="18">
        <f t="shared" si="6"/>
        <v>18649.133269270769</v>
      </c>
      <c r="V49" s="18"/>
      <c r="W49" s="18"/>
      <c r="X49" s="18"/>
      <c r="Y49" s="18"/>
    </row>
    <row r="50" spans="1:26">
      <c r="A50" s="5">
        <v>39</v>
      </c>
      <c r="B50" s="5">
        <v>2049</v>
      </c>
      <c r="C50" s="22">
        <v>1.6</v>
      </c>
      <c r="D50" s="5">
        <v>170</v>
      </c>
      <c r="E50" s="5">
        <v>105</v>
      </c>
      <c r="F50" s="18">
        <f t="shared" si="7"/>
        <v>74.267037037037298</v>
      </c>
      <c r="G50" s="18">
        <v>53.9543999999999</v>
      </c>
      <c r="H50" s="21">
        <v>0</v>
      </c>
      <c r="I50" s="60">
        <f t="shared" si="0"/>
        <v>20.596627614321875</v>
      </c>
      <c r="J50" s="18">
        <f t="shared" si="11"/>
        <v>57.972299999999919</v>
      </c>
      <c r="K50" s="18">
        <f t="shared" si="1"/>
        <v>36.877706996856396</v>
      </c>
      <c r="L50" s="18">
        <f t="shared" si="12"/>
        <v>616.52506223724663</v>
      </c>
      <c r="M50" s="18">
        <v>5</v>
      </c>
      <c r="N50" s="18">
        <f t="shared" si="3"/>
        <v>249.73092858028193</v>
      </c>
      <c r="O50" s="18">
        <f t="shared" si="13"/>
        <v>762.02506223724663</v>
      </c>
      <c r="P50" s="18">
        <f t="shared" si="4"/>
        <v>305.27430072201344</v>
      </c>
      <c r="Q50" s="18">
        <f t="shared" si="14"/>
        <v>59521.581812377779</v>
      </c>
      <c r="R50" s="18">
        <v>-1.57</v>
      </c>
      <c r="S50" s="18">
        <f t="shared" si="5"/>
        <v>22736.044539344923</v>
      </c>
      <c r="T50" s="18">
        <f t="shared" si="15"/>
        <v>47624.081812377779</v>
      </c>
      <c r="U50" s="18">
        <f t="shared" si="6"/>
        <v>18194.276360264161</v>
      </c>
      <c r="V50" s="18"/>
      <c r="W50" s="18"/>
      <c r="X50" s="18"/>
      <c r="Y50" s="18"/>
    </row>
    <row r="51" spans="1:26">
      <c r="A51" s="5">
        <v>40</v>
      </c>
      <c r="B51" s="5">
        <v>2050</v>
      </c>
      <c r="C51" s="22">
        <v>1.6</v>
      </c>
      <c r="D51" s="5">
        <v>170</v>
      </c>
      <c r="E51" s="5">
        <v>105</v>
      </c>
      <c r="F51" s="18">
        <f t="shared" si="7"/>
        <v>73.47901234567928</v>
      </c>
      <c r="G51" s="18">
        <v>53.9543999999999</v>
      </c>
      <c r="H51" s="21">
        <v>0</v>
      </c>
      <c r="I51" s="60">
        <f t="shared" si="0"/>
        <v>20.094270843240857</v>
      </c>
      <c r="J51" s="18">
        <f t="shared" si="11"/>
        <v>59.045399999999916</v>
      </c>
      <c r="K51" s="18">
        <f t="shared" si="1"/>
        <v>35.97825072864039</v>
      </c>
      <c r="L51" s="18">
        <f t="shared" si="12"/>
        <v>617.57127624443592</v>
      </c>
      <c r="M51" s="18">
        <v>5</v>
      </c>
      <c r="N51" s="18">
        <f t="shared" si="3"/>
        <v>243.63993032222632</v>
      </c>
      <c r="O51" s="18">
        <f t="shared" si="13"/>
        <v>763.07127624443592</v>
      </c>
      <c r="P51" s="18">
        <f t="shared" si="4"/>
        <v>297.82858607025707</v>
      </c>
      <c r="Q51" s="18">
        <f t="shared" si="14"/>
        <v>59522.614594571045</v>
      </c>
      <c r="R51" s="18">
        <v>-1.57</v>
      </c>
      <c r="S51" s="18">
        <f t="shared" si="5"/>
        <v>22181.506867653585</v>
      </c>
      <c r="T51" s="18">
        <f t="shared" si="15"/>
        <v>47625.114594571045</v>
      </c>
      <c r="U51" s="18">
        <f t="shared" si="6"/>
        <v>17750.513522208941</v>
      </c>
      <c r="V51" s="18"/>
      <c r="W51" s="18"/>
      <c r="X51" s="18"/>
      <c r="Y51" s="18"/>
    </row>
    <row r="52" spans="1:26">
      <c r="A52" s="5">
        <v>41</v>
      </c>
      <c r="B52" s="5">
        <v>2051</v>
      </c>
      <c r="C52" s="22">
        <v>1.6</v>
      </c>
      <c r="D52" s="5">
        <v>170</v>
      </c>
      <c r="E52" s="5">
        <v>105</v>
      </c>
      <c r="F52" s="18">
        <f t="shared" si="7"/>
        <v>72.690987654321262</v>
      </c>
      <c r="G52" s="18">
        <v>53.9543999999999</v>
      </c>
      <c r="H52" s="21">
        <v>0</v>
      </c>
      <c r="I52" s="60">
        <f t="shared" si="0"/>
        <v>19.604166676332543</v>
      </c>
      <c r="J52" s="18">
        <f t="shared" si="11"/>
        <v>60.118499999999912</v>
      </c>
      <c r="K52" s="18">
        <f t="shared" si="1"/>
        <v>35.100732418185743</v>
      </c>
      <c r="L52" s="18">
        <f t="shared" si="12"/>
        <v>618.61749025162521</v>
      </c>
      <c r="M52" s="18">
        <v>5</v>
      </c>
      <c r="N52" s="18">
        <f t="shared" si="3"/>
        <v>237.69749299729398</v>
      </c>
      <c r="O52" s="18">
        <f t="shared" si="13"/>
        <v>764.11749025162521</v>
      </c>
      <c r="P52" s="18">
        <f t="shared" si="4"/>
        <v>290.56447421488497</v>
      </c>
      <c r="Q52" s="18">
        <f t="shared" si="14"/>
        <v>59523.647376764311</v>
      </c>
      <c r="R52" s="18">
        <v>-1.57</v>
      </c>
      <c r="S52" s="18">
        <f t="shared" si="5"/>
        <v>21640.494505027887</v>
      </c>
      <c r="T52" s="18">
        <f t="shared" si="15"/>
        <v>47626.147376764311</v>
      </c>
      <c r="U52" s="18">
        <f t="shared" si="6"/>
        <v>17317.574168008723</v>
      </c>
      <c r="V52" s="18"/>
      <c r="W52" s="18"/>
      <c r="X52" s="18"/>
      <c r="Y52" s="18"/>
    </row>
    <row r="53" spans="1:26">
      <c r="A53" s="5">
        <v>42</v>
      </c>
      <c r="B53" s="5">
        <v>2052</v>
      </c>
      <c r="C53" s="22">
        <v>1.6</v>
      </c>
      <c r="D53" s="5">
        <v>170</v>
      </c>
      <c r="E53" s="5">
        <v>105</v>
      </c>
      <c r="F53" s="18">
        <f t="shared" si="7"/>
        <v>71.902962962963244</v>
      </c>
      <c r="G53" s="18">
        <v>53.9543999999999</v>
      </c>
      <c r="H53" s="21">
        <v>0</v>
      </c>
      <c r="I53" s="60">
        <f t="shared" si="0"/>
        <v>19.126016269592728</v>
      </c>
      <c r="J53" s="18">
        <f t="shared" si="11"/>
        <v>61.191599999999909</v>
      </c>
      <c r="K53" s="18">
        <f t="shared" si="1"/>
        <v>34.244616993351947</v>
      </c>
      <c r="L53" s="18">
        <f t="shared" si="12"/>
        <v>619.66370425881451</v>
      </c>
      <c r="M53" s="18">
        <v>5</v>
      </c>
      <c r="N53" s="18">
        <f t="shared" si="3"/>
        <v>231.8999931680917</v>
      </c>
      <c r="O53" s="18">
        <f t="shared" si="13"/>
        <v>765.16370425881451</v>
      </c>
      <c r="P53" s="18">
        <f t="shared" si="4"/>
        <v>283.47753581939998</v>
      </c>
      <c r="Q53" s="18">
        <f t="shared" si="14"/>
        <v>59524.680158957577</v>
      </c>
      <c r="R53" s="18">
        <v>-1.57</v>
      </c>
      <c r="S53" s="18">
        <f t="shared" si="5"/>
        <v>21112.677565880869</v>
      </c>
      <c r="T53" s="18">
        <f t="shared" si="15"/>
        <v>47627.180158957577</v>
      </c>
      <c r="U53" s="18">
        <f t="shared" si="6"/>
        <v>16895.194310252413</v>
      </c>
      <c r="V53" s="18"/>
      <c r="W53" s="18"/>
      <c r="X53" s="18"/>
      <c r="Y53" s="18"/>
    </row>
    <row r="54" spans="1:26">
      <c r="A54" s="5">
        <v>43</v>
      </c>
      <c r="B54" s="5">
        <v>2053</v>
      </c>
      <c r="C54" s="22">
        <v>1.6</v>
      </c>
      <c r="D54" s="5">
        <v>170</v>
      </c>
      <c r="E54" s="5">
        <v>105</v>
      </c>
      <c r="F54" s="18">
        <f t="shared" si="7"/>
        <v>71.114938271605226</v>
      </c>
      <c r="G54" s="18">
        <v>53.9543999999999</v>
      </c>
      <c r="H54" s="21">
        <v>0</v>
      </c>
      <c r="I54" s="60">
        <f t="shared" si="0"/>
        <v>18.659528067895344</v>
      </c>
      <c r="J54" s="18">
        <f t="shared" si="11"/>
        <v>62.264699999999905</v>
      </c>
      <c r="K54" s="18">
        <f t="shared" si="1"/>
        <v>33.409382432538486</v>
      </c>
      <c r="L54" s="18">
        <f t="shared" si="12"/>
        <v>620.7099182660038</v>
      </c>
      <c r="M54" s="18">
        <v>5</v>
      </c>
      <c r="N54" s="18">
        <f t="shared" si="3"/>
        <v>226.24389577374797</v>
      </c>
      <c r="O54" s="18">
        <f t="shared" si="13"/>
        <v>766.2099182660038</v>
      </c>
      <c r="P54" s="18">
        <f t="shared" si="4"/>
        <v>276.5634495799024</v>
      </c>
      <c r="Q54" s="18">
        <f t="shared" si="14"/>
        <v>59525.712941150843</v>
      </c>
      <c r="R54" s="18">
        <v>-1.57</v>
      </c>
      <c r="S54" s="18">
        <f t="shared" si="5"/>
        <v>20597.734210615479</v>
      </c>
      <c r="T54" s="18">
        <f t="shared" si="15"/>
        <v>47628.212941150843</v>
      </c>
      <c r="U54" s="18">
        <f t="shared" si="6"/>
        <v>16483.116400246257</v>
      </c>
      <c r="V54" s="18"/>
      <c r="W54" s="18"/>
      <c r="X54" s="18"/>
      <c r="Y54" s="18"/>
    </row>
    <row r="55" spans="1:26">
      <c r="A55" s="5">
        <v>44</v>
      </c>
      <c r="B55" s="5">
        <v>2054</v>
      </c>
      <c r="C55" s="22">
        <v>1.6</v>
      </c>
      <c r="D55" s="5">
        <v>170</v>
      </c>
      <c r="E55" s="5">
        <v>105</v>
      </c>
      <c r="F55" s="18">
        <f t="shared" si="7"/>
        <v>70.326913580247208</v>
      </c>
      <c r="G55" s="18">
        <v>53.9543999999999</v>
      </c>
      <c r="H55" s="21">
        <v>0</v>
      </c>
      <c r="I55" s="60">
        <f t="shared" si="0"/>
        <v>18.204417627214973</v>
      </c>
      <c r="J55" s="18">
        <f t="shared" si="11"/>
        <v>63.337799999999902</v>
      </c>
      <c r="K55" s="18">
        <f t="shared" si="1"/>
        <v>32.594519446379017</v>
      </c>
      <c r="L55" s="18">
        <f t="shared" si="12"/>
        <v>621.75613227319309</v>
      </c>
      <c r="M55" s="18">
        <v>5</v>
      </c>
      <c r="N55" s="18">
        <f t="shared" si="3"/>
        <v>220.72575197438832</v>
      </c>
      <c r="O55" s="18">
        <f t="shared" si="13"/>
        <v>767.25613227319309</v>
      </c>
      <c r="P55" s="18">
        <f t="shared" si="4"/>
        <v>269.81799959014876</v>
      </c>
      <c r="Q55" s="18">
        <f t="shared" si="14"/>
        <v>59526.745723344109</v>
      </c>
      <c r="R55" s="18">
        <v>-1.57</v>
      </c>
      <c r="S55" s="18">
        <f t="shared" si="5"/>
        <v>20095.350449380963</v>
      </c>
      <c r="T55" s="18">
        <f t="shared" si="15"/>
        <v>47629.245723344109</v>
      </c>
      <c r="U55" s="18">
        <f t="shared" si="6"/>
        <v>16081.089170971962</v>
      </c>
      <c r="V55" s="18"/>
      <c r="W55" s="18"/>
      <c r="X55" s="18"/>
      <c r="Y55" s="18"/>
    </row>
    <row r="56" spans="1:26">
      <c r="A56" s="5">
        <v>45</v>
      </c>
      <c r="B56" s="5">
        <v>2055</v>
      </c>
      <c r="C56" s="22">
        <v>1.6</v>
      </c>
      <c r="D56" s="5">
        <v>170</v>
      </c>
      <c r="E56" s="5">
        <v>105</v>
      </c>
      <c r="F56" s="18">
        <f t="shared" si="7"/>
        <v>69.53888888888919</v>
      </c>
      <c r="G56" s="18">
        <v>53.9543999999999</v>
      </c>
      <c r="H56" s="21">
        <v>0</v>
      </c>
      <c r="I56" s="60">
        <f t="shared" si="0"/>
        <v>17.76040744118534</v>
      </c>
      <c r="J56" s="18">
        <f t="shared" si="11"/>
        <v>64.410899999999899</v>
      </c>
      <c r="K56" s="18">
        <f t="shared" si="1"/>
        <v>31.799531167199039</v>
      </c>
      <c r="L56" s="18">
        <f t="shared" si="12"/>
        <v>622.80234628038238</v>
      </c>
      <c r="M56" s="18">
        <v>5</v>
      </c>
      <c r="N56" s="18">
        <f t="shared" si="3"/>
        <v>215.34219704818372</v>
      </c>
      <c r="O56" s="18">
        <f t="shared" si="13"/>
        <v>768.30234628038238</v>
      </c>
      <c r="P56" s="18">
        <f t="shared" si="4"/>
        <v>263.23707277087681</v>
      </c>
      <c r="Q56" s="18">
        <f t="shared" si="14"/>
        <v>59527.778505537375</v>
      </c>
      <c r="R56" s="18">
        <v>-1.57</v>
      </c>
      <c r="S56" s="18">
        <f t="shared" si="5"/>
        <v>19605.21995061557</v>
      </c>
      <c r="T56" s="18">
        <f t="shared" si="15"/>
        <v>47630.278505537375</v>
      </c>
      <c r="U56" s="18">
        <f t="shared" si="6"/>
        <v>15688.867483875083</v>
      </c>
      <c r="V56" s="18"/>
      <c r="W56" s="18"/>
      <c r="X56" s="18"/>
      <c r="Y56" s="18"/>
    </row>
    <row r="57" spans="1:26">
      <c r="A57" s="5">
        <v>46</v>
      </c>
      <c r="B57" s="5">
        <v>2056</v>
      </c>
      <c r="C57" s="22">
        <v>1.6</v>
      </c>
      <c r="D57" s="5">
        <v>170</v>
      </c>
      <c r="E57" s="5">
        <v>105</v>
      </c>
      <c r="F57" s="18">
        <f t="shared" si="7"/>
        <v>68.750864197531172</v>
      </c>
      <c r="G57" s="18">
        <v>53.9543999999999</v>
      </c>
      <c r="H57" s="21">
        <v>0</v>
      </c>
      <c r="I57" s="60">
        <f t="shared" si="0"/>
        <v>17.327226771888139</v>
      </c>
      <c r="J57" s="18">
        <f t="shared" si="11"/>
        <v>65.483999999999895</v>
      </c>
      <c r="K57" s="18">
        <f t="shared" si="1"/>
        <v>31.023932846047849</v>
      </c>
      <c r="L57" s="18">
        <f t="shared" si="12"/>
        <v>623.84856028757167</v>
      </c>
      <c r="M57" s="18">
        <v>5</v>
      </c>
      <c r="N57" s="18">
        <f t="shared" si="3"/>
        <v>210.08994833969146</v>
      </c>
      <c r="O57" s="18">
        <f t="shared" si="13"/>
        <v>769.34856028757167</v>
      </c>
      <c r="P57" s="18">
        <f t="shared" si="4"/>
        <v>256.81665636183106</v>
      </c>
      <c r="Q57" s="18">
        <f t="shared" si="14"/>
        <v>59528.811287730641</v>
      </c>
      <c r="R57" s="18">
        <v>-1.57</v>
      </c>
      <c r="S57" s="18">
        <f t="shared" si="5"/>
        <v>19127.043854259096</v>
      </c>
      <c r="T57" s="18">
        <f t="shared" si="15"/>
        <v>47631.311287730641</v>
      </c>
      <c r="U57" s="18">
        <f t="shared" si="6"/>
        <v>15306.212179390328</v>
      </c>
      <c r="V57" s="18"/>
      <c r="W57" s="18"/>
      <c r="X57" s="18"/>
      <c r="Y57" s="18"/>
    </row>
    <row r="58" spans="1:26">
      <c r="A58" s="5">
        <v>47</v>
      </c>
      <c r="B58" s="5">
        <v>2057</v>
      </c>
      <c r="C58" s="22">
        <v>1.6</v>
      </c>
      <c r="D58" s="5">
        <v>170</v>
      </c>
      <c r="E58" s="5">
        <v>105</v>
      </c>
      <c r="F58" s="18">
        <f t="shared" si="7"/>
        <v>67.962839506173154</v>
      </c>
      <c r="G58" s="18">
        <v>53.9543999999999</v>
      </c>
      <c r="H58" s="21">
        <v>0</v>
      </c>
      <c r="I58" s="60">
        <f t="shared" si="0"/>
        <v>16.90461148476891</v>
      </c>
      <c r="J58" s="18">
        <f t="shared" si="11"/>
        <v>66.557099999999892</v>
      </c>
      <c r="K58" s="18">
        <f t="shared" si="1"/>
        <v>30.267251557119849</v>
      </c>
      <c r="L58" s="18">
        <f t="shared" si="12"/>
        <v>624.89477429476096</v>
      </c>
      <c r="M58" s="18">
        <v>5</v>
      </c>
      <c r="N58" s="18">
        <f t="shared" si="3"/>
        <v>204.96580325823555</v>
      </c>
      <c r="O58" s="18">
        <f t="shared" si="13"/>
        <v>770.39477429476096</v>
      </c>
      <c r="P58" s="18">
        <f t="shared" si="4"/>
        <v>250.55283547495708</v>
      </c>
      <c r="Q58" s="18">
        <f t="shared" si="14"/>
        <v>59529.844069923907</v>
      </c>
      <c r="R58" s="18">
        <v>-1.57</v>
      </c>
      <c r="S58" s="18">
        <f t="shared" si="5"/>
        <v>18660.530589521066</v>
      </c>
      <c r="T58" s="18">
        <f t="shared" si="15"/>
        <v>47632.344069923907</v>
      </c>
      <c r="U58" s="18">
        <f t="shared" si="6"/>
        <v>14932.889931112513</v>
      </c>
      <c r="V58" s="18"/>
      <c r="W58" s="18"/>
      <c r="X58" s="18"/>
      <c r="Y58" s="18"/>
    </row>
    <row r="59" spans="1:26">
      <c r="A59" s="5">
        <v>48</v>
      </c>
      <c r="B59" s="5">
        <v>2058</v>
      </c>
      <c r="C59" s="22">
        <v>1.6</v>
      </c>
      <c r="D59" s="5">
        <v>170</v>
      </c>
      <c r="E59" s="5">
        <v>105</v>
      </c>
      <c r="F59" s="18">
        <f t="shared" si="7"/>
        <v>67.174814814815136</v>
      </c>
      <c r="G59" s="18">
        <v>53.9543999999999</v>
      </c>
      <c r="H59" s="21">
        <v>0</v>
      </c>
      <c r="I59" s="60">
        <f t="shared" si="0"/>
        <v>16.492303887579428</v>
      </c>
      <c r="J59" s="18">
        <f t="shared" si="11"/>
        <v>67.630199999999888</v>
      </c>
      <c r="K59" s="18">
        <f t="shared" si="1"/>
        <v>29.529025909385222</v>
      </c>
      <c r="L59" s="18">
        <f t="shared" si="12"/>
        <v>625.94098830195026</v>
      </c>
      <c r="M59" s="18">
        <v>5</v>
      </c>
      <c r="N59" s="18">
        <f t="shared" si="3"/>
        <v>199.96663732510785</v>
      </c>
      <c r="O59" s="18">
        <f t="shared" si="13"/>
        <v>771.44098830195026</v>
      </c>
      <c r="P59" s="18">
        <f t="shared" si="4"/>
        <v>244.44179070727523</v>
      </c>
      <c r="Q59" s="18">
        <f t="shared" si="14"/>
        <v>59530.876852117173</v>
      </c>
      <c r="R59" s="18">
        <v>-1.57</v>
      </c>
      <c r="S59" s="18">
        <f t="shared" si="5"/>
        <v>18205.395697093725</v>
      </c>
      <c r="T59" s="18">
        <f t="shared" si="15"/>
        <v>47633.376852117173</v>
      </c>
      <c r="U59" s="18">
        <f t="shared" si="6"/>
        <v>14568.673103524405</v>
      </c>
      <c r="V59" s="18"/>
      <c r="W59" s="18"/>
      <c r="X59" s="18"/>
      <c r="Y59" s="18"/>
      <c r="Z59" s="5">
        <f t="shared" ref="Z59:Z75" si="16">(I59*F59)</f>
        <v>1107.8674595178038</v>
      </c>
    </row>
    <row r="60" spans="1:26">
      <c r="A60" s="5">
        <v>49</v>
      </c>
      <c r="B60" s="5">
        <v>2059</v>
      </c>
      <c r="C60" s="22">
        <v>1.6</v>
      </c>
      <c r="D60" s="5">
        <v>170</v>
      </c>
      <c r="E60" s="5">
        <v>105</v>
      </c>
      <c r="F60" s="18">
        <f t="shared" si="7"/>
        <v>66.386790123457118</v>
      </c>
      <c r="G60" s="18">
        <v>53.9543999999999</v>
      </c>
      <c r="H60" s="21">
        <v>0</v>
      </c>
      <c r="I60" s="60">
        <f t="shared" si="0"/>
        <v>16.090052573248226</v>
      </c>
      <c r="J60" s="18">
        <f t="shared" si="11"/>
        <v>68.703299999999885</v>
      </c>
      <c r="K60" s="18">
        <f t="shared" si="1"/>
        <v>28.808805765253876</v>
      </c>
      <c r="L60" s="18">
        <f t="shared" si="12"/>
        <v>626.98720230913955</v>
      </c>
      <c r="M60" s="18">
        <v>5</v>
      </c>
      <c r="N60" s="18">
        <f t="shared" si="3"/>
        <v>195.08940226839795</v>
      </c>
      <c r="O60" s="18">
        <f t="shared" si="13"/>
        <v>772.48720230913955</v>
      </c>
      <c r="P60" s="18">
        <f t="shared" si="4"/>
        <v>238.47979581197586</v>
      </c>
      <c r="Q60" s="18">
        <f t="shared" si="14"/>
        <v>59531.909634310439</v>
      </c>
      <c r="R60" s="18">
        <v>-1.57</v>
      </c>
      <c r="S60" s="18">
        <f t="shared" si="5"/>
        <v>17761.361655701199</v>
      </c>
      <c r="T60" s="18">
        <f t="shared" si="15"/>
        <v>47634.409634310439</v>
      </c>
      <c r="U60" s="18">
        <f t="shared" si="6"/>
        <v>14213.339613194543</v>
      </c>
      <c r="V60" s="18"/>
      <c r="W60" s="18"/>
      <c r="X60" s="18"/>
      <c r="Y60" s="18"/>
      <c r="Z60" s="5">
        <f t="shared" si="16"/>
        <v>1068.1669432556212</v>
      </c>
    </row>
    <row r="61" spans="1:26">
      <c r="A61" s="5">
        <v>50</v>
      </c>
      <c r="B61" s="5">
        <v>2060</v>
      </c>
      <c r="C61" s="22">
        <v>1.6</v>
      </c>
      <c r="D61" s="5">
        <v>170</v>
      </c>
      <c r="E61" s="5">
        <v>105</v>
      </c>
      <c r="F61" s="18">
        <f t="shared" si="7"/>
        <v>65.5987654320991</v>
      </c>
      <c r="G61" s="18">
        <v>53.9543999999999</v>
      </c>
      <c r="H61" s="21">
        <v>0</v>
      </c>
      <c r="I61" s="60">
        <f t="shared" si="0"/>
        <v>15.697612266583633</v>
      </c>
      <c r="J61" s="18">
        <f t="shared" si="11"/>
        <v>69.776399999999882</v>
      </c>
      <c r="K61" s="18">
        <f t="shared" si="1"/>
        <v>28.106151966101343</v>
      </c>
      <c r="L61" s="18">
        <f t="shared" si="12"/>
        <v>628.03341631632884</v>
      </c>
      <c r="M61" s="18">
        <v>5</v>
      </c>
      <c r="N61" s="18">
        <f t="shared" si="3"/>
        <v>190.33112416429066</v>
      </c>
      <c r="O61" s="18">
        <f t="shared" si="13"/>
        <v>773.53341631632884</v>
      </c>
      <c r="P61" s="18">
        <f t="shared" si="4"/>
        <v>232.66321542631792</v>
      </c>
      <c r="Q61" s="18">
        <f t="shared" si="14"/>
        <v>59532.942416503705</v>
      </c>
      <c r="R61" s="18">
        <v>-1.57</v>
      </c>
      <c r="S61" s="18">
        <f t="shared" si="5"/>
        <v>17328.157712879216</v>
      </c>
      <c r="T61" s="18">
        <f t="shared" si="15"/>
        <v>47635.442416503705</v>
      </c>
      <c r="U61" s="18">
        <f t="shared" si="6"/>
        <v>13866.672793360529</v>
      </c>
      <c r="V61" s="18"/>
      <c r="W61" s="18"/>
      <c r="X61" s="18"/>
      <c r="Y61" s="18"/>
      <c r="Z61" s="5">
        <f t="shared" si="16"/>
        <v>1029.7439849196612</v>
      </c>
    </row>
    <row r="62" spans="1:26">
      <c r="A62" s="5">
        <v>51</v>
      </c>
      <c r="B62" s="5">
        <v>2061</v>
      </c>
      <c r="C62" s="22">
        <v>1.6</v>
      </c>
      <c r="D62" s="5">
        <v>170</v>
      </c>
      <c r="E62" s="5">
        <v>105</v>
      </c>
      <c r="F62" s="18">
        <f t="shared" si="7"/>
        <v>64.810740740741082</v>
      </c>
      <c r="G62" s="18">
        <v>53.9543999999999</v>
      </c>
      <c r="H62" s="21">
        <v>0</v>
      </c>
      <c r="I62" s="60">
        <f t="shared" si="0"/>
        <v>15.314743674715739</v>
      </c>
      <c r="J62" s="18">
        <f t="shared" si="11"/>
        <v>70.849499999999878</v>
      </c>
      <c r="K62" s="18">
        <f t="shared" si="1"/>
        <v>27.420636064489113</v>
      </c>
      <c r="L62" s="18">
        <f t="shared" si="12"/>
        <v>629.07963032351813</v>
      </c>
      <c r="M62" s="18">
        <v>5</v>
      </c>
      <c r="N62" s="18">
        <f t="shared" si="3"/>
        <v>185.6889016236982</v>
      </c>
      <c r="O62" s="18">
        <f t="shared" si="13"/>
        <v>774.57963032351813</v>
      </c>
      <c r="P62" s="18">
        <f t="shared" si="4"/>
        <v>226.9885028549443</v>
      </c>
      <c r="Q62" s="18">
        <f t="shared" si="14"/>
        <v>59533.975198696971</v>
      </c>
      <c r="R62" s="18">
        <v>-1.57</v>
      </c>
      <c r="S62" s="18">
        <f t="shared" si="5"/>
        <v>16905.519719882162</v>
      </c>
      <c r="T62" s="18">
        <f t="shared" si="15"/>
        <v>47636.475198696971</v>
      </c>
      <c r="U62" s="18">
        <f t="shared" si="6"/>
        <v>13528.46126181515</v>
      </c>
      <c r="V62" s="18"/>
      <c r="W62" s="18"/>
      <c r="X62" s="18"/>
      <c r="Y62" s="18"/>
      <c r="Z62" s="5">
        <f t="shared" si="16"/>
        <v>992.55988181290616</v>
      </c>
    </row>
    <row r="63" spans="1:26">
      <c r="A63" s="5">
        <v>52</v>
      </c>
      <c r="B63" s="5">
        <v>2062</v>
      </c>
      <c r="C63" s="22">
        <v>1.6</v>
      </c>
      <c r="D63" s="5">
        <v>170</v>
      </c>
      <c r="E63" s="5">
        <v>105</v>
      </c>
      <c r="F63" s="18">
        <f t="shared" si="7"/>
        <v>64.022716049383064</v>
      </c>
      <c r="G63" s="18">
        <v>53.9543999999999</v>
      </c>
      <c r="H63" s="21">
        <v>0</v>
      </c>
      <c r="I63" s="60">
        <f t="shared" si="0"/>
        <v>14.941213341186089</v>
      </c>
      <c r="J63" s="18">
        <f t="shared" si="11"/>
        <v>71.922599999999875</v>
      </c>
      <c r="K63" s="18">
        <f t="shared" si="1"/>
        <v>26.751840062916212</v>
      </c>
      <c r="L63" s="18">
        <f t="shared" si="12"/>
        <v>630.12584433070742</v>
      </c>
      <c r="M63" s="18">
        <v>5</v>
      </c>
      <c r="N63" s="18">
        <f t="shared" si="3"/>
        <v>181.15990402312022</v>
      </c>
      <c r="O63" s="18">
        <f t="shared" si="13"/>
        <v>775.62584433070742</v>
      </c>
      <c r="P63" s="18">
        <f t="shared" si="4"/>
        <v>221.45219790726276</v>
      </c>
      <c r="Q63" s="18">
        <f t="shared" si="14"/>
        <v>59535.007980890237</v>
      </c>
      <c r="R63" s="18">
        <v>-1.57</v>
      </c>
      <c r="S63" s="18">
        <f t="shared" si="5"/>
        <v>16493.189970616746</v>
      </c>
      <c r="T63" s="18">
        <f t="shared" si="15"/>
        <v>47637.507980890237</v>
      </c>
      <c r="U63" s="18">
        <f t="shared" si="6"/>
        <v>13198.498792014781</v>
      </c>
      <c r="V63" s="18"/>
      <c r="W63" s="18"/>
      <c r="X63" s="18"/>
      <c r="Y63" s="18"/>
      <c r="Z63" s="5">
        <f t="shared" si="16"/>
        <v>956.57705917601095</v>
      </c>
    </row>
    <row r="64" spans="1:26">
      <c r="A64" s="5">
        <v>53</v>
      </c>
      <c r="B64" s="5">
        <v>2063</v>
      </c>
      <c r="C64" s="22">
        <v>1.6</v>
      </c>
      <c r="D64" s="5">
        <v>170</v>
      </c>
      <c r="E64" s="5">
        <v>105</v>
      </c>
      <c r="F64" s="18">
        <f t="shared" si="7"/>
        <v>63.234691358025039</v>
      </c>
      <c r="G64" s="18">
        <v>53.9543999999999</v>
      </c>
      <c r="H64" s="21">
        <v>0</v>
      </c>
      <c r="I64" s="60">
        <f t="shared" si="0"/>
        <v>14.576793503596186</v>
      </c>
      <c r="J64" s="18">
        <f t="shared" si="11"/>
        <v>72.995699999999871</v>
      </c>
      <c r="K64" s="18">
        <f t="shared" si="1"/>
        <v>26.099356158942648</v>
      </c>
      <c r="L64" s="18">
        <f t="shared" si="12"/>
        <v>631.17205833789671</v>
      </c>
      <c r="M64" s="18">
        <v>5</v>
      </c>
      <c r="N64" s="18">
        <f t="shared" si="3"/>
        <v>176.7413697786539</v>
      </c>
      <c r="O64" s="18">
        <f t="shared" si="13"/>
        <v>776.67205833789671</v>
      </c>
      <c r="P64" s="18">
        <f t="shared" si="4"/>
        <v>216.05092478757345</v>
      </c>
      <c r="Q64" s="18">
        <f t="shared" si="14"/>
        <v>59536.040763083503</v>
      </c>
      <c r="R64" s="18">
        <v>-1.57</v>
      </c>
      <c r="S64" s="18">
        <f t="shared" si="5"/>
        <v>16090.917044504144</v>
      </c>
      <c r="T64" s="18">
        <f t="shared" si="15"/>
        <v>47638.540763083503</v>
      </c>
      <c r="U64" s="18">
        <f t="shared" si="6"/>
        <v>12876.584187331495</v>
      </c>
      <c r="V64" s="18"/>
      <c r="W64" s="18"/>
      <c r="X64" s="18"/>
      <c r="Y64" s="18"/>
      <c r="Z64" s="5">
        <f t="shared" si="16"/>
        <v>921.7590381895692</v>
      </c>
    </row>
    <row r="65" spans="1:26">
      <c r="A65" s="5">
        <v>54</v>
      </c>
      <c r="B65" s="5">
        <v>2064</v>
      </c>
      <c r="C65" s="22">
        <v>1.6</v>
      </c>
      <c r="D65" s="5">
        <v>170</v>
      </c>
      <c r="E65" s="5">
        <v>105</v>
      </c>
      <c r="F65" s="18">
        <f t="shared" si="7"/>
        <v>62.446666666667014</v>
      </c>
      <c r="G65" s="18">
        <v>53.9543999999999</v>
      </c>
      <c r="H65" s="21">
        <v>0</v>
      </c>
      <c r="I65" s="60">
        <f t="shared" si="0"/>
        <v>14.221261954727987</v>
      </c>
      <c r="J65" s="18">
        <f t="shared" si="11"/>
        <v>74.068799999999868</v>
      </c>
      <c r="K65" s="18">
        <f t="shared" si="1"/>
        <v>25.462786496529414</v>
      </c>
      <c r="L65" s="18">
        <f t="shared" si="12"/>
        <v>632.21827234508601</v>
      </c>
      <c r="M65" s="18">
        <v>5</v>
      </c>
      <c r="N65" s="18">
        <f t="shared" si="3"/>
        <v>172.43060466210136</v>
      </c>
      <c r="O65" s="18">
        <f t="shared" si="13"/>
        <v>777.71827234508601</v>
      </c>
      <c r="P65" s="18">
        <f t="shared" si="4"/>
        <v>210.78139003665703</v>
      </c>
      <c r="Q65" s="18">
        <f t="shared" si="14"/>
        <v>59537.073545276769</v>
      </c>
      <c r="R65" s="18">
        <v>-1.57</v>
      </c>
      <c r="S65" s="18">
        <f t="shared" si="5"/>
        <v>15698.455653174775</v>
      </c>
      <c r="T65" s="18">
        <f t="shared" si="15"/>
        <v>47639.573545276769</v>
      </c>
      <c r="U65" s="18">
        <f t="shared" si="6"/>
        <v>12562.521158372192</v>
      </c>
      <c r="V65" s="18"/>
      <c r="W65" s="18"/>
      <c r="X65" s="18"/>
      <c r="Y65" s="18"/>
      <c r="Z65" s="5">
        <f t="shared" si="16"/>
        <v>888.07040486625203</v>
      </c>
    </row>
    <row r="66" spans="1:26">
      <c r="A66" s="5">
        <v>55</v>
      </c>
      <c r="B66" s="5">
        <v>2065</v>
      </c>
      <c r="C66" s="22">
        <v>1.6</v>
      </c>
      <c r="D66" s="5">
        <v>170</v>
      </c>
      <c r="E66" s="5">
        <v>105</v>
      </c>
      <c r="F66" s="18">
        <f t="shared" si="7"/>
        <v>61.658641975308988</v>
      </c>
      <c r="G66" s="18">
        <v>53.9543999999999</v>
      </c>
      <c r="H66" s="21">
        <v>0</v>
      </c>
      <c r="I66" s="60">
        <f t="shared" si="0"/>
        <v>13.874401907051695</v>
      </c>
      <c r="J66" s="18">
        <f t="shared" si="11"/>
        <v>75.141899999999865</v>
      </c>
      <c r="K66" s="18">
        <f t="shared" si="1"/>
        <v>24.841742923443331</v>
      </c>
      <c r="L66" s="18">
        <f t="shared" si="12"/>
        <v>633.2644863522753</v>
      </c>
      <c r="M66" s="18">
        <v>5</v>
      </c>
      <c r="N66" s="18">
        <f t="shared" si="3"/>
        <v>168.22498015814767</v>
      </c>
      <c r="O66" s="18">
        <f t="shared" si="13"/>
        <v>778.7644863522753</v>
      </c>
      <c r="P66" s="18">
        <f t="shared" si="4"/>
        <v>205.64038052356784</v>
      </c>
      <c r="Q66" s="18">
        <f t="shared" si="14"/>
        <v>59538.106327470035</v>
      </c>
      <c r="R66" s="18">
        <v>-1.57</v>
      </c>
      <c r="S66" s="18">
        <f t="shared" si="5"/>
        <v>15315.56649090222</v>
      </c>
      <c r="T66" s="18">
        <f t="shared" si="15"/>
        <v>47640.606327470035</v>
      </c>
      <c r="U66" s="18">
        <f t="shared" si="6"/>
        <v>12256.118203289943</v>
      </c>
      <c r="V66" s="18"/>
      <c r="W66" s="18"/>
      <c r="X66" s="18"/>
      <c r="Y66" s="18"/>
      <c r="Z66" s="5">
        <f t="shared" si="16"/>
        <v>855.47677980844469</v>
      </c>
    </row>
    <row r="67" spans="1:26">
      <c r="A67" s="5">
        <v>56</v>
      </c>
      <c r="B67" s="5">
        <v>2066</v>
      </c>
      <c r="C67" s="22">
        <v>1.6</v>
      </c>
      <c r="D67" s="5">
        <v>170</v>
      </c>
      <c r="E67" s="5">
        <v>105</v>
      </c>
      <c r="F67" s="18">
        <f t="shared" si="7"/>
        <v>60.870617283950963</v>
      </c>
      <c r="G67" s="18">
        <v>53.9543999999999</v>
      </c>
      <c r="H67" s="21">
        <v>0</v>
      </c>
      <c r="I67" s="60">
        <f t="shared" si="0"/>
        <v>13.536001860538239</v>
      </c>
      <c r="J67" s="18">
        <f t="shared" si="11"/>
        <v>76.214999999999861</v>
      </c>
      <c r="K67" s="18">
        <f t="shared" si="1"/>
        <v>24.235846754578859</v>
      </c>
      <c r="L67" s="18">
        <f t="shared" si="12"/>
        <v>634.31070035946459</v>
      </c>
      <c r="M67" s="18">
        <v>5</v>
      </c>
      <c r="N67" s="18">
        <f t="shared" si="3"/>
        <v>164.12193186160749</v>
      </c>
      <c r="O67" s="18">
        <f t="shared" si="13"/>
        <v>779.81070035946459</v>
      </c>
      <c r="P67" s="18">
        <f t="shared" si="4"/>
        <v>200.62476148640764</v>
      </c>
      <c r="Q67" s="18">
        <f t="shared" si="14"/>
        <v>59539.139109663301</v>
      </c>
      <c r="R67" s="18">
        <v>-1.57</v>
      </c>
      <c r="S67" s="18">
        <f t="shared" si="5"/>
        <v>14942.016088685092</v>
      </c>
      <c r="T67" s="18">
        <f t="shared" si="15"/>
        <v>47641.639109663301</v>
      </c>
      <c r="U67" s="18">
        <f t="shared" si="6"/>
        <v>11957.188491014578</v>
      </c>
      <c r="V67" s="18"/>
      <c r="W67" s="18"/>
      <c r="X67" s="18"/>
      <c r="Y67" s="18"/>
      <c r="Z67" s="5">
        <f t="shared" si="16"/>
        <v>823.94478880767133</v>
      </c>
    </row>
    <row r="68" spans="1:26">
      <c r="A68" s="5">
        <v>57</v>
      </c>
      <c r="B68" s="5">
        <v>2067</v>
      </c>
      <c r="C68" s="22">
        <v>1.6</v>
      </c>
      <c r="D68" s="5">
        <v>170</v>
      </c>
      <c r="E68" s="5">
        <v>105</v>
      </c>
      <c r="F68" s="18">
        <f t="shared" si="7"/>
        <v>60.082592592592938</v>
      </c>
      <c r="G68" s="18">
        <v>53.9543999999999</v>
      </c>
      <c r="H68" s="21">
        <v>0</v>
      </c>
      <c r="I68" s="60">
        <f t="shared" si="0"/>
        <v>13.205855473695845</v>
      </c>
      <c r="J68" s="18">
        <f t="shared" si="11"/>
        <v>77.288099999999858</v>
      </c>
      <c r="K68" s="18">
        <f t="shared" si="1"/>
        <v>23.644728541052547</v>
      </c>
      <c r="L68" s="18">
        <f t="shared" si="12"/>
        <v>635.35691436665388</v>
      </c>
      <c r="M68" s="18">
        <v>5</v>
      </c>
      <c r="N68" s="18">
        <f t="shared" si="3"/>
        <v>160.11895791376344</v>
      </c>
      <c r="O68" s="18">
        <f t="shared" si="13"/>
        <v>780.85691436665388</v>
      </c>
      <c r="P68" s="18">
        <f t="shared" si="4"/>
        <v>195.73147462088554</v>
      </c>
      <c r="Q68" s="18">
        <f t="shared" si="14"/>
        <v>59540.171891856568</v>
      </c>
      <c r="R68" s="18">
        <v>-1.57</v>
      </c>
      <c r="S68" s="18">
        <f t="shared" si="5"/>
        <v>14577.576671887897</v>
      </c>
      <c r="T68" s="18">
        <f t="shared" si="15"/>
        <v>47642.671891856568</v>
      </c>
      <c r="U68" s="18">
        <f t="shared" si="6"/>
        <v>11665.549747331297</v>
      </c>
      <c r="V68" s="18"/>
      <c r="W68" s="18"/>
      <c r="X68" s="18"/>
      <c r="Y68" s="18"/>
      <c r="Z68" s="5">
        <f t="shared" si="16"/>
        <v>793.44203426273089</v>
      </c>
    </row>
    <row r="69" spans="1:26">
      <c r="A69" s="5">
        <v>58</v>
      </c>
      <c r="B69" s="5">
        <v>2068</v>
      </c>
      <c r="C69" s="22">
        <v>1.6</v>
      </c>
      <c r="D69" s="5">
        <v>170</v>
      </c>
      <c r="E69" s="5">
        <v>105</v>
      </c>
      <c r="F69" s="18">
        <f t="shared" si="7"/>
        <v>59.294567901234913</v>
      </c>
      <c r="G69" s="18">
        <v>53.9543999999999</v>
      </c>
      <c r="H69" s="21">
        <v>0</v>
      </c>
      <c r="I69" s="60">
        <f t="shared" si="0"/>
        <v>12.883761437752044</v>
      </c>
      <c r="J69" s="18">
        <f t="shared" si="11"/>
        <v>78.361199999999855</v>
      </c>
      <c r="K69" s="18">
        <f t="shared" si="1"/>
        <v>23.068027844929315</v>
      </c>
      <c r="L69" s="18">
        <f t="shared" si="12"/>
        <v>636.40312837384317</v>
      </c>
      <c r="M69" s="18">
        <v>5</v>
      </c>
      <c r="N69" s="18">
        <f t="shared" si="3"/>
        <v>156.21361747684236</v>
      </c>
      <c r="O69" s="18">
        <f t="shared" si="13"/>
        <v>781.90312837384317</v>
      </c>
      <c r="P69" s="18">
        <f t="shared" si="4"/>
        <v>190.9575362154981</v>
      </c>
      <c r="Q69" s="18">
        <f t="shared" si="14"/>
        <v>59541.204674049834</v>
      </c>
      <c r="R69" s="18">
        <v>-1.57</v>
      </c>
      <c r="S69" s="18">
        <f t="shared" si="5"/>
        <v>14222.026021354046</v>
      </c>
      <c r="T69" s="18">
        <f t="shared" si="15"/>
        <v>47643.704674049834</v>
      </c>
      <c r="U69" s="18">
        <f t="shared" si="6"/>
        <v>11381.024143737852</v>
      </c>
      <c r="V69" s="18"/>
      <c r="W69" s="18"/>
      <c r="X69" s="18"/>
      <c r="Y69" s="18"/>
      <c r="Z69" s="5">
        <f t="shared" si="16"/>
        <v>763.9370673941005</v>
      </c>
    </row>
    <row r="70" spans="1:26">
      <c r="A70" s="5">
        <v>59</v>
      </c>
      <c r="B70" s="5">
        <v>2069</v>
      </c>
      <c r="C70" s="22">
        <v>1.6</v>
      </c>
      <c r="D70" s="5">
        <v>170</v>
      </c>
      <c r="E70" s="5">
        <v>105</v>
      </c>
      <c r="F70" s="18">
        <f t="shared" si="7"/>
        <v>58.506543209876888</v>
      </c>
      <c r="G70" s="18">
        <v>53.9543999999999</v>
      </c>
      <c r="H70" s="21">
        <v>0</v>
      </c>
      <c r="I70" s="60">
        <f t="shared" si="0"/>
        <v>12.569523353904433</v>
      </c>
      <c r="J70" s="18">
        <f t="shared" si="11"/>
        <v>79.434299999999851</v>
      </c>
      <c r="K70" s="18">
        <f t="shared" si="1"/>
        <v>22.505393019443236</v>
      </c>
      <c r="L70" s="18">
        <f t="shared" si="12"/>
        <v>637.44934238103247</v>
      </c>
      <c r="M70" s="18">
        <v>5</v>
      </c>
      <c r="N70" s="18">
        <f t="shared" si="3"/>
        <v>152.4035292456999</v>
      </c>
      <c r="O70" s="18">
        <f t="shared" si="13"/>
        <v>782.94934238103247</v>
      </c>
      <c r="P70" s="18">
        <f t="shared" si="4"/>
        <v>186.30003533219326</v>
      </c>
      <c r="Q70" s="18">
        <f t="shared" si="14"/>
        <v>59542.2374562431</v>
      </c>
      <c r="R70" s="18">
        <v>-1.57</v>
      </c>
      <c r="S70" s="18">
        <f t="shared" si="5"/>
        <v>13875.147337906388</v>
      </c>
      <c r="T70" s="18">
        <f t="shared" si="15"/>
        <v>47644.7374562431</v>
      </c>
      <c r="U70" s="18">
        <f t="shared" si="6"/>
        <v>11103.438189012539</v>
      </c>
      <c r="V70" s="18"/>
      <c r="W70" s="18"/>
      <c r="X70" s="18"/>
      <c r="Y70" s="18"/>
      <c r="Z70" s="5">
        <f t="shared" si="16"/>
        <v>735.39936123276641</v>
      </c>
    </row>
    <row r="71" spans="1:26">
      <c r="A71" s="5">
        <v>60</v>
      </c>
      <c r="B71" s="5">
        <v>2070</v>
      </c>
      <c r="C71" s="22">
        <v>1.6</v>
      </c>
      <c r="D71" s="5">
        <v>170</v>
      </c>
      <c r="E71" s="5">
        <v>105</v>
      </c>
      <c r="F71" s="18">
        <f t="shared" si="7"/>
        <v>57.718518518518863</v>
      </c>
      <c r="G71" s="18">
        <v>53.9543999999999</v>
      </c>
      <c r="H71" s="21">
        <v>0</v>
      </c>
      <c r="I71" s="60">
        <f t="shared" si="0"/>
        <v>12.262949613565302</v>
      </c>
      <c r="J71" s="18">
        <f t="shared" si="11"/>
        <v>80.507399999999848</v>
      </c>
      <c r="K71" s="18">
        <f t="shared" si="1"/>
        <v>21.956480994578769</v>
      </c>
      <c r="L71" s="18">
        <f t="shared" si="12"/>
        <v>638.49555638822176</v>
      </c>
      <c r="M71" s="18">
        <v>5</v>
      </c>
      <c r="N71" s="18">
        <f t="shared" si="3"/>
        <v>148.68636999580477</v>
      </c>
      <c r="O71" s="18">
        <f t="shared" si="13"/>
        <v>783.99555638822176</v>
      </c>
      <c r="P71" s="18">
        <f t="shared" si="4"/>
        <v>181.75613203140807</v>
      </c>
      <c r="Q71" s="18">
        <f t="shared" si="14"/>
        <v>59543.270238436366</v>
      </c>
      <c r="R71" s="18">
        <v>-1.57</v>
      </c>
      <c r="S71" s="18">
        <f t="shared" si="5"/>
        <v>13536.729110152575</v>
      </c>
      <c r="T71" s="18">
        <f t="shared" si="15"/>
        <v>47645.770238436366</v>
      </c>
      <c r="U71" s="18">
        <f t="shared" si="6"/>
        <v>10832.622623426869</v>
      </c>
      <c r="V71" s="18"/>
      <c r="W71" s="18"/>
      <c r="X71" s="18"/>
      <c r="Y71" s="18"/>
      <c r="Z71" s="5">
        <f t="shared" si="16"/>
        <v>707.7992843622327</v>
      </c>
    </row>
    <row r="72" spans="1:26">
      <c r="A72" s="5">
        <v>61</v>
      </c>
      <c r="B72" s="5">
        <v>2071</v>
      </c>
      <c r="C72" s="22">
        <v>1.6</v>
      </c>
      <c r="D72" s="5">
        <v>170</v>
      </c>
      <c r="E72" s="5">
        <v>105</v>
      </c>
      <c r="F72" s="18">
        <f t="shared" si="7"/>
        <v>56.930493827160838</v>
      </c>
      <c r="G72" s="18">
        <v>53.9543999999999</v>
      </c>
      <c r="H72" s="21">
        <v>0</v>
      </c>
      <c r="I72" s="60">
        <f t="shared" si="0"/>
        <v>11.963853281527122</v>
      </c>
      <c r="J72" s="18">
        <f t="shared" si="11"/>
        <v>81.580499999999844</v>
      </c>
      <c r="K72" s="18">
        <f t="shared" si="1"/>
        <v>21.420957067881723</v>
      </c>
      <c r="L72" s="18">
        <f t="shared" si="12"/>
        <v>639.54177039541105</v>
      </c>
      <c r="M72" s="18">
        <v>5</v>
      </c>
      <c r="N72" s="18">
        <f t="shared" si="3"/>
        <v>145.05987316663879</v>
      </c>
      <c r="O72" s="18">
        <f t="shared" si="13"/>
        <v>785.04177039541105</v>
      </c>
      <c r="P72" s="18">
        <f t="shared" si="4"/>
        <v>177.32305564039811</v>
      </c>
      <c r="Q72" s="18">
        <f t="shared" si="14"/>
        <v>59544.303020629632</v>
      </c>
      <c r="R72" s="18">
        <v>-1.57</v>
      </c>
      <c r="S72" s="18">
        <f t="shared" si="5"/>
        <v>13206.564985514706</v>
      </c>
      <c r="T72" s="18">
        <f t="shared" si="15"/>
        <v>47646.803020629632</v>
      </c>
      <c r="U72" s="18">
        <f t="shared" si="6"/>
        <v>10568.412315538406</v>
      </c>
      <c r="V72" s="18"/>
      <c r="W72" s="18"/>
      <c r="X72" s="18"/>
      <c r="Y72" s="18"/>
      <c r="Z72" s="5">
        <f t="shared" si="16"/>
        <v>681.10807539303778</v>
      </c>
    </row>
    <row r="73" spans="1:26">
      <c r="A73" s="5">
        <v>62</v>
      </c>
      <c r="B73" s="5">
        <v>2072</v>
      </c>
      <c r="C73" s="22">
        <v>1.6</v>
      </c>
      <c r="D73" s="5">
        <v>170</v>
      </c>
      <c r="E73" s="5">
        <v>105</v>
      </c>
      <c r="F73" s="18">
        <f t="shared" si="7"/>
        <v>56.142469135802813</v>
      </c>
      <c r="G73" s="18">
        <v>53.9543999999999</v>
      </c>
      <c r="H73" s="21">
        <v>0</v>
      </c>
      <c r="I73" s="60">
        <f t="shared" si="0"/>
        <v>11.672051981977683</v>
      </c>
      <c r="J73" s="18">
        <f t="shared" si="11"/>
        <v>82.653599999999841</v>
      </c>
      <c r="K73" s="18">
        <f t="shared" si="1"/>
        <v>20.898494700372417</v>
      </c>
      <c r="L73" s="18">
        <f t="shared" si="12"/>
        <v>640.58798440260034</v>
      </c>
      <c r="M73" s="18">
        <v>5</v>
      </c>
      <c r="N73" s="18">
        <f t="shared" si="3"/>
        <v>141.52182747964764</v>
      </c>
      <c r="O73" s="18">
        <f t="shared" si="13"/>
        <v>786.08798440260034</v>
      </c>
      <c r="P73" s="18">
        <f t="shared" si="4"/>
        <v>172.99810306380309</v>
      </c>
      <c r="Q73" s="18">
        <f t="shared" si="14"/>
        <v>59545.335802822898</v>
      </c>
      <c r="R73" s="18">
        <v>-1.57</v>
      </c>
      <c r="S73" s="18">
        <f t="shared" si="5"/>
        <v>12884.453644404593</v>
      </c>
      <c r="T73" s="18">
        <f t="shared" si="15"/>
        <v>47647.835802822898</v>
      </c>
      <c r="U73" s="18">
        <f t="shared" si="6"/>
        <v>10310.646161500887</v>
      </c>
      <c r="V73" s="18"/>
      <c r="W73" s="18"/>
      <c r="X73" s="18"/>
      <c r="Y73" s="18"/>
      <c r="Z73" s="5">
        <f t="shared" si="16"/>
        <v>655.29781814966816</v>
      </c>
    </row>
    <row r="74" spans="1:26">
      <c r="A74" s="5">
        <v>63</v>
      </c>
      <c r="B74" s="5">
        <v>2073</v>
      </c>
      <c r="C74" s="22">
        <v>1.6</v>
      </c>
      <c r="D74" s="5">
        <v>170</v>
      </c>
      <c r="E74" s="5">
        <v>105</v>
      </c>
      <c r="F74" s="18">
        <f t="shared" si="7"/>
        <v>55.354444444444788</v>
      </c>
      <c r="G74" s="18">
        <v>53.9543999999999</v>
      </c>
      <c r="H74" s="21">
        <v>0</v>
      </c>
      <c r="I74" s="60">
        <f t="shared" si="0"/>
        <v>11.387367787295297</v>
      </c>
      <c r="J74" s="18">
        <f t="shared" si="11"/>
        <v>83.726699999999838</v>
      </c>
      <c r="K74" s="18">
        <f t="shared" si="1"/>
        <v>20.388775317436501</v>
      </c>
      <c r="L74" s="18">
        <f t="shared" si="12"/>
        <v>641.63419840978963</v>
      </c>
      <c r="M74" s="18">
        <v>5</v>
      </c>
      <c r="N74" s="18">
        <f t="shared" si="3"/>
        <v>138.07007558990009</v>
      </c>
      <c r="O74" s="18">
        <f t="shared" si="13"/>
        <v>787.13419840978963</v>
      </c>
      <c r="P74" s="18">
        <f t="shared" si="4"/>
        <v>168.77863713541757</v>
      </c>
      <c r="Q74" s="18">
        <f t="shared" si="14"/>
        <v>59546.368585016164</v>
      </c>
      <c r="R74" s="18">
        <v>-1.57</v>
      </c>
      <c r="S74" s="18">
        <f t="shared" si="5"/>
        <v>12570.198677467892</v>
      </c>
      <c r="T74" s="18">
        <f t="shared" si="15"/>
        <v>47648.868585016164</v>
      </c>
      <c r="U74" s="18">
        <f t="shared" si="6"/>
        <v>10059.166986830131</v>
      </c>
      <c r="V74" s="18"/>
      <c r="W74" s="18"/>
      <c r="X74" s="18"/>
      <c r="Y74" s="18"/>
      <c r="Z74" s="5">
        <f t="shared" si="16"/>
        <v>630.34141755029771</v>
      </c>
    </row>
    <row r="75" spans="1:26">
      <c r="A75" s="5">
        <v>64</v>
      </c>
      <c r="B75" s="5">
        <v>2074</v>
      </c>
      <c r="C75" s="22">
        <v>1.6</v>
      </c>
      <c r="D75" s="5">
        <v>170</v>
      </c>
      <c r="E75" s="5">
        <v>105</v>
      </c>
      <c r="F75" s="18">
        <f t="shared" si="7"/>
        <v>54.566419753086763</v>
      </c>
      <c r="G75" s="18">
        <v>53.9543999999999</v>
      </c>
      <c r="H75" s="21">
        <v>0</v>
      </c>
      <c r="I75" s="60">
        <f t="shared" si="0"/>
        <v>11.10962710955639</v>
      </c>
      <c r="J75" s="18">
        <f t="shared" si="11"/>
        <v>84.799799999999834</v>
      </c>
      <c r="K75" s="18">
        <f t="shared" si="1"/>
        <v>19.891488114572201</v>
      </c>
      <c r="L75" s="18">
        <f t="shared" si="12"/>
        <v>642.68041241697892</v>
      </c>
      <c r="M75" s="18">
        <v>5</v>
      </c>
      <c r="N75" s="18">
        <f t="shared" si="3"/>
        <v>134.70251277063429</v>
      </c>
      <c r="O75" s="18">
        <f t="shared" si="13"/>
        <v>788.18041241697892</v>
      </c>
      <c r="P75" s="18">
        <f t="shared" si="4"/>
        <v>164.66208501016354</v>
      </c>
      <c r="Q75" s="18">
        <f t="shared" si="14"/>
        <v>59547.40136720943</v>
      </c>
      <c r="R75" s="18">
        <v>-1.57</v>
      </c>
      <c r="S75" s="18">
        <f t="shared" si="5"/>
        <v>12263.608465822337</v>
      </c>
      <c r="T75" s="18">
        <f t="shared" si="15"/>
        <v>47649.90136720943</v>
      </c>
      <c r="U75" s="18">
        <f t="shared" si="6"/>
        <v>9813.8214505659835</v>
      </c>
      <c r="V75" s="18"/>
      <c r="W75" s="18"/>
      <c r="X75" s="18"/>
      <c r="Y75" s="18"/>
      <c r="Z75" s="5">
        <f t="shared" si="16"/>
        <v>606.21257616032597</v>
      </c>
    </row>
    <row r="76" spans="1:26">
      <c r="A76" s="5">
        <v>65</v>
      </c>
      <c r="B76" s="5">
        <v>2075</v>
      </c>
      <c r="C76" s="22">
        <v>1.6</v>
      </c>
      <c r="D76" s="5">
        <v>170</v>
      </c>
      <c r="E76" s="5">
        <v>105</v>
      </c>
      <c r="F76" s="18">
        <f t="shared" si="7"/>
        <v>53.778395061728737</v>
      </c>
      <c r="G76" s="18">
        <v>53.9543999999999</v>
      </c>
      <c r="H76" s="21">
        <v>0</v>
      </c>
      <c r="I76" s="60">
        <f t="shared" ref="I76:I86" si="17">($I$3/((1+$I$2)^A76))</f>
        <v>10.838660594689163</v>
      </c>
      <c r="J76" s="18">
        <f t="shared" si="11"/>
        <v>85.872899999999831</v>
      </c>
      <c r="K76" s="18">
        <f t="shared" ref="K76:K86" si="18">($I$4/((1+$I$2)^A76))</f>
        <v>19.406329867875321</v>
      </c>
      <c r="L76" s="18">
        <f t="shared" si="12"/>
        <v>643.72662642416822</v>
      </c>
      <c r="M76" s="18">
        <v>5</v>
      </c>
      <c r="N76" s="18">
        <f t="shared" ref="N76:N86" si="19">$K$3/((1+$I$2)^A76)</f>
        <v>131.41708562988711</v>
      </c>
      <c r="O76" s="18">
        <f t="shared" si="13"/>
        <v>789.22662642416822</v>
      </c>
      <c r="P76" s="18">
        <f t="shared" ref="P76:P86" si="20">$K$4/((1+$I$2)^A76)</f>
        <v>160.64593659528154</v>
      </c>
      <c r="Q76" s="18">
        <f t="shared" si="14"/>
        <v>59548.434149402696</v>
      </c>
      <c r="R76" s="18">
        <v>-1.57</v>
      </c>
      <c r="S76" s="18">
        <f t="shared" ref="S76:S86" si="21">$P$3/((1+$I$2)^A76)</f>
        <v>11964.496064216917</v>
      </c>
      <c r="T76" s="18">
        <f t="shared" si="15"/>
        <v>47650.934149402696</v>
      </c>
      <c r="U76" s="18">
        <f t="shared" ref="U76:U86" si="22">$P$4/((1+$I$2)^A76)</f>
        <v>9574.4599517716924</v>
      </c>
      <c r="V76" s="18"/>
      <c r="W76" s="18"/>
      <c r="X76" s="18"/>
      <c r="Y76" s="18"/>
      <c r="Z76" s="5">
        <f t="shared" ref="Z76:Z86" si="23">(I76*F76)</f>
        <v>582.88577140118548</v>
      </c>
    </row>
    <row r="77" spans="1:26">
      <c r="A77" s="5">
        <v>66</v>
      </c>
      <c r="B77" s="5">
        <v>2076</v>
      </c>
      <c r="C77" s="22">
        <v>1.6</v>
      </c>
      <c r="D77" s="5">
        <v>170</v>
      </c>
      <c r="E77" s="5">
        <v>105</v>
      </c>
      <c r="F77" s="18">
        <f t="shared" ref="F77:F86" si="24">F76-(1+$G$3)</f>
        <v>52.990370370370712</v>
      </c>
      <c r="G77" s="18">
        <v>53.9543999999999</v>
      </c>
      <c r="H77" s="21">
        <v>0</v>
      </c>
      <c r="I77" s="60">
        <f t="shared" si="17"/>
        <v>10.574303019208939</v>
      </c>
      <c r="J77" s="18">
        <f t="shared" si="11"/>
        <v>86.945999999999827</v>
      </c>
      <c r="K77" s="18">
        <f t="shared" si="18"/>
        <v>18.933004749146654</v>
      </c>
      <c r="L77" s="18">
        <f t="shared" si="12"/>
        <v>644.77284043135751</v>
      </c>
      <c r="M77" s="18">
        <v>5</v>
      </c>
      <c r="N77" s="18">
        <f t="shared" si="19"/>
        <v>128.21179085842644</v>
      </c>
      <c r="O77" s="18">
        <f t="shared" si="13"/>
        <v>790.27284043135751</v>
      </c>
      <c r="P77" s="18">
        <f t="shared" si="20"/>
        <v>156.72774301978686</v>
      </c>
      <c r="Q77" s="18">
        <f t="shared" si="14"/>
        <v>59549.466931595962</v>
      </c>
      <c r="R77" s="18">
        <v>-1.57</v>
      </c>
      <c r="S77" s="18">
        <f t="shared" si="21"/>
        <v>11672.679087040893</v>
      </c>
      <c r="T77" s="18">
        <f t="shared" si="15"/>
        <v>47651.966931595962</v>
      </c>
      <c r="U77" s="18">
        <f t="shared" si="22"/>
        <v>9340.9365383138465</v>
      </c>
      <c r="V77" s="18"/>
      <c r="W77" s="18"/>
      <c r="X77" s="18"/>
      <c r="Y77" s="18"/>
      <c r="Z77" s="5">
        <f t="shared" si="23"/>
        <v>560.33623339641088</v>
      </c>
    </row>
    <row r="78" spans="1:26">
      <c r="A78" s="5">
        <v>67</v>
      </c>
      <c r="B78" s="5">
        <v>2077</v>
      </c>
      <c r="C78" s="22">
        <v>1.6</v>
      </c>
      <c r="D78" s="5">
        <v>170</v>
      </c>
      <c r="E78" s="5">
        <v>105</v>
      </c>
      <c r="F78" s="18">
        <f t="shared" si="24"/>
        <v>52.202345679012687</v>
      </c>
      <c r="G78" s="18">
        <v>53.9543999999999</v>
      </c>
      <c r="H78" s="21">
        <v>0</v>
      </c>
      <c r="I78" s="60">
        <f t="shared" si="17"/>
        <v>10.316393189472135</v>
      </c>
      <c r="J78" s="18">
        <f t="shared" si="11"/>
        <v>88.019099999999824</v>
      </c>
      <c r="K78" s="18">
        <f t="shared" si="18"/>
        <v>18.471224145508931</v>
      </c>
      <c r="L78" s="18">
        <f t="shared" si="12"/>
        <v>645.8190544385468</v>
      </c>
      <c r="M78" s="18">
        <v>5</v>
      </c>
      <c r="N78" s="18">
        <f t="shared" si="19"/>
        <v>125.08467400822093</v>
      </c>
      <c r="O78" s="18">
        <f t="shared" si="13"/>
        <v>791.3190544385468</v>
      </c>
      <c r="P78" s="18">
        <f t="shared" si="20"/>
        <v>152.90511514125546</v>
      </c>
      <c r="Q78" s="18">
        <f t="shared" si="14"/>
        <v>59550.499713789228</v>
      </c>
      <c r="R78" s="18">
        <v>-1.57</v>
      </c>
      <c r="S78" s="18">
        <f t="shared" si="21"/>
        <v>11387.979597113066</v>
      </c>
      <c r="T78" s="18">
        <f t="shared" si="15"/>
        <v>47652.999713789228</v>
      </c>
      <c r="U78" s="18">
        <f t="shared" si="22"/>
        <v>9113.1088178671671</v>
      </c>
      <c r="V78" s="18"/>
      <c r="W78" s="18"/>
      <c r="X78" s="18"/>
      <c r="Y78" s="18"/>
      <c r="Z78" s="5">
        <f t="shared" si="23"/>
        <v>538.53992343743664</v>
      </c>
    </row>
    <row r="79" spans="1:26">
      <c r="A79" s="5">
        <v>68</v>
      </c>
      <c r="B79" s="5">
        <v>2078</v>
      </c>
      <c r="C79" s="22">
        <v>1.6</v>
      </c>
      <c r="D79" s="5">
        <v>170</v>
      </c>
      <c r="E79" s="5">
        <v>105</v>
      </c>
      <c r="F79" s="18">
        <f t="shared" si="24"/>
        <v>51.414320987654662</v>
      </c>
      <c r="G79" s="18">
        <v>53.9543999999999</v>
      </c>
      <c r="H79" s="21">
        <v>0</v>
      </c>
      <c r="I79" s="60">
        <f t="shared" si="17"/>
        <v>10.064773843387451</v>
      </c>
      <c r="J79" s="18">
        <f t="shared" si="11"/>
        <v>89.092199999999821</v>
      </c>
      <c r="K79" s="18">
        <f t="shared" si="18"/>
        <v>18.020706483423346</v>
      </c>
      <c r="L79" s="18">
        <f t="shared" si="12"/>
        <v>646.86526844573609</v>
      </c>
      <c r="M79" s="18">
        <v>5</v>
      </c>
      <c r="N79" s="18">
        <f t="shared" si="19"/>
        <v>122.03382830070335</v>
      </c>
      <c r="O79" s="18">
        <f t="shared" si="13"/>
        <v>792.36526844573609</v>
      </c>
      <c r="P79" s="18">
        <f t="shared" si="20"/>
        <v>149.17572208902973</v>
      </c>
      <c r="Q79" s="18">
        <f t="shared" si="14"/>
        <v>59551.532495982494</v>
      </c>
      <c r="R79" s="18">
        <v>-1.57</v>
      </c>
      <c r="S79" s="18">
        <f t="shared" si="21"/>
        <v>11110.223997183481</v>
      </c>
      <c r="T79" s="18">
        <f t="shared" si="15"/>
        <v>47654.032495982494</v>
      </c>
      <c r="U79" s="18">
        <f t="shared" si="22"/>
        <v>8890.8378710899196</v>
      </c>
      <c r="V79" s="18"/>
      <c r="W79" s="18"/>
      <c r="X79" s="18"/>
      <c r="Y79" s="18"/>
      <c r="Z79" s="5">
        <f t="shared" si="23"/>
        <v>517.47351305207314</v>
      </c>
    </row>
    <row r="80" spans="1:26">
      <c r="A80" s="5">
        <v>69</v>
      </c>
      <c r="B80" s="5">
        <v>2079</v>
      </c>
      <c r="C80" s="22">
        <v>1.6</v>
      </c>
      <c r="D80" s="5">
        <v>170</v>
      </c>
      <c r="E80" s="5">
        <v>105</v>
      </c>
      <c r="F80" s="18">
        <f t="shared" si="24"/>
        <v>50.626296296296637</v>
      </c>
      <c r="G80" s="18">
        <v>53.9543999999999</v>
      </c>
      <c r="H80" s="21">
        <v>0</v>
      </c>
      <c r="I80" s="60">
        <f t="shared" si="17"/>
        <v>9.8192915545243444</v>
      </c>
      <c r="J80" s="18">
        <f t="shared" si="11"/>
        <v>90.165299999999817</v>
      </c>
      <c r="K80" s="18">
        <f t="shared" si="18"/>
        <v>17.581177056998392</v>
      </c>
      <c r="L80" s="18">
        <f t="shared" si="12"/>
        <v>647.91148245292538</v>
      </c>
      <c r="M80" s="18">
        <v>5</v>
      </c>
      <c r="N80" s="18">
        <f t="shared" si="19"/>
        <v>119.05739346410085</v>
      </c>
      <c r="O80" s="18">
        <f t="shared" si="13"/>
        <v>793.41148245292538</v>
      </c>
      <c r="P80" s="18">
        <f t="shared" si="20"/>
        <v>145.53728984295586</v>
      </c>
      <c r="Q80" s="18">
        <f t="shared" si="14"/>
        <v>59552.56527817576</v>
      </c>
      <c r="R80" s="18">
        <v>-1.57</v>
      </c>
      <c r="S80" s="18">
        <f t="shared" si="21"/>
        <v>10839.242924081447</v>
      </c>
      <c r="T80" s="18">
        <f t="shared" si="15"/>
        <v>47655.06527817576</v>
      </c>
      <c r="U80" s="18">
        <f t="shared" si="22"/>
        <v>8673.9881669169972</v>
      </c>
      <c r="V80" s="18"/>
      <c r="W80" s="18"/>
      <c r="X80" s="18"/>
      <c r="Y80" s="18"/>
      <c r="Z80" s="5">
        <f t="shared" si="23"/>
        <v>497.11436365907264</v>
      </c>
    </row>
    <row r="81" spans="1:26">
      <c r="A81" s="5">
        <v>70</v>
      </c>
      <c r="B81" s="5">
        <v>2080</v>
      </c>
      <c r="C81" s="22">
        <v>1.6</v>
      </c>
      <c r="D81" s="5">
        <v>170</v>
      </c>
      <c r="E81" s="5">
        <v>105</v>
      </c>
      <c r="F81" s="18">
        <f t="shared" si="24"/>
        <v>49.838271604938612</v>
      </c>
      <c r="G81" s="18">
        <v>53.9543999999999</v>
      </c>
      <c r="H81" s="21">
        <v>0</v>
      </c>
      <c r="I81" s="60">
        <f t="shared" si="17"/>
        <v>9.5797966385603353</v>
      </c>
      <c r="J81" s="18">
        <f t="shared" si="11"/>
        <v>91.238399999999814</v>
      </c>
      <c r="K81" s="18">
        <f t="shared" si="18"/>
        <v>17.152367860486237</v>
      </c>
      <c r="L81" s="18">
        <f t="shared" si="12"/>
        <v>648.95769646011468</v>
      </c>
      <c r="M81" s="18">
        <v>5</v>
      </c>
      <c r="N81" s="18">
        <f t="shared" si="19"/>
        <v>116.15355459912278</v>
      </c>
      <c r="O81" s="18">
        <f t="shared" si="13"/>
        <v>794.45769646011468</v>
      </c>
      <c r="P81" s="18">
        <f t="shared" si="20"/>
        <v>141.98759984678622</v>
      </c>
      <c r="Q81" s="18">
        <f t="shared" si="14"/>
        <v>59553.598060369026</v>
      </c>
      <c r="R81" s="18">
        <v>-1.57</v>
      </c>
      <c r="S81" s="18">
        <f t="shared" si="21"/>
        <v>10574.871145445315</v>
      </c>
      <c r="T81" s="18">
        <f t="shared" si="15"/>
        <v>47656.098060369026</v>
      </c>
      <c r="U81" s="18">
        <f t="shared" si="22"/>
        <v>8462.4274799190225</v>
      </c>
      <c r="V81" s="18"/>
      <c r="W81" s="18"/>
      <c r="X81" s="18"/>
      <c r="Y81" s="18"/>
      <c r="Z81" s="5">
        <f t="shared" si="23"/>
        <v>477.44050679264791</v>
      </c>
    </row>
    <row r="82" spans="1:26">
      <c r="A82" s="5">
        <v>71</v>
      </c>
      <c r="B82" s="5">
        <v>2081</v>
      </c>
      <c r="C82" s="22">
        <v>1.6</v>
      </c>
      <c r="D82" s="5">
        <v>170</v>
      </c>
      <c r="E82" s="5">
        <v>105</v>
      </c>
      <c r="F82" s="18">
        <f t="shared" si="24"/>
        <v>49.050246913580587</v>
      </c>
      <c r="G82" s="18">
        <v>53.9543999999999</v>
      </c>
      <c r="H82" s="21">
        <v>0</v>
      </c>
      <c r="I82" s="60">
        <f t="shared" si="17"/>
        <v>9.3461430620100838</v>
      </c>
      <c r="J82" s="18">
        <f t="shared" si="11"/>
        <v>92.31149999999981</v>
      </c>
      <c r="K82" s="18">
        <f t="shared" si="18"/>
        <v>16.734017424864618</v>
      </c>
      <c r="L82" s="18">
        <f t="shared" si="12"/>
        <v>650.00391046730397</v>
      </c>
      <c r="M82" s="18">
        <v>5</v>
      </c>
      <c r="N82" s="18">
        <f t="shared" si="19"/>
        <v>113.32054107231491</v>
      </c>
      <c r="O82" s="18">
        <f t="shared" si="13"/>
        <v>795.50391046730397</v>
      </c>
      <c r="P82" s="18">
        <f t="shared" si="20"/>
        <v>138.52448765540117</v>
      </c>
      <c r="Q82" s="18">
        <f t="shared" si="14"/>
        <v>59554.630842562292</v>
      </c>
      <c r="R82" s="18">
        <v>-1.57</v>
      </c>
      <c r="S82" s="18">
        <f t="shared" si="21"/>
        <v>10316.947458971037</v>
      </c>
      <c r="T82" s="18">
        <f t="shared" si="15"/>
        <v>47657.130842562292</v>
      </c>
      <c r="U82" s="18">
        <f t="shared" si="22"/>
        <v>8256.0268096770942</v>
      </c>
      <c r="V82" s="18"/>
      <c r="W82" s="18"/>
      <c r="X82" s="18"/>
      <c r="Y82" s="18"/>
      <c r="Z82" s="5">
        <f t="shared" si="23"/>
        <v>458.43062488124275</v>
      </c>
    </row>
    <row r="83" spans="1:26">
      <c r="A83" s="5">
        <v>72</v>
      </c>
      <c r="B83" s="5">
        <v>2082</v>
      </c>
      <c r="C83" s="22">
        <v>1.6</v>
      </c>
      <c r="D83" s="5">
        <v>170</v>
      </c>
      <c r="E83" s="5">
        <v>105</v>
      </c>
      <c r="F83" s="18">
        <f t="shared" si="24"/>
        <v>48.262222222222562</v>
      </c>
      <c r="G83" s="18">
        <v>53.9543999999999</v>
      </c>
      <c r="H83" s="21">
        <v>0</v>
      </c>
      <c r="I83" s="60">
        <f t="shared" si="17"/>
        <v>9.1181883531805692</v>
      </c>
      <c r="J83" s="18">
        <f t="shared" ref="J83:J86" si="25">(J82)+(1+$G$4)</f>
        <v>93.384599999999807</v>
      </c>
      <c r="K83" s="18">
        <f t="shared" si="18"/>
        <v>16.325870658404508</v>
      </c>
      <c r="L83" s="18">
        <f t="shared" ref="L83:L86" si="26">L82+(1+$M$4)</f>
        <v>651.05012447449326</v>
      </c>
      <c r="M83" s="18">
        <v>5</v>
      </c>
      <c r="N83" s="18">
        <f t="shared" si="19"/>
        <v>110.5566254364048</v>
      </c>
      <c r="O83" s="18">
        <f t="shared" ref="O83:O86" si="27">O82+(1+$M$4)</f>
        <v>796.55012447449326</v>
      </c>
      <c r="P83" s="18">
        <f t="shared" si="20"/>
        <v>135.14584161502555</v>
      </c>
      <c r="Q83" s="18">
        <f t="shared" ref="Q83:Q86" si="28">Q82+(1+$R$4)</f>
        <v>59555.663624755558</v>
      </c>
      <c r="R83" s="18">
        <v>-1.57</v>
      </c>
      <c r="S83" s="18">
        <f t="shared" si="21"/>
        <v>10065.314594118086</v>
      </c>
      <c r="T83" s="18">
        <f t="shared" ref="T83:T86" si="29">T82+(1+$R$4)</f>
        <v>47658.163624755558</v>
      </c>
      <c r="U83" s="18">
        <f t="shared" si="22"/>
        <v>8054.6603021239944</v>
      </c>
      <c r="V83" s="18"/>
      <c r="W83" s="18"/>
      <c r="X83" s="18"/>
      <c r="Y83" s="18"/>
      <c r="Z83" s="5">
        <f t="shared" si="23"/>
        <v>440.06403256528222</v>
      </c>
    </row>
    <row r="84" spans="1:26">
      <c r="A84" s="5">
        <v>73</v>
      </c>
      <c r="B84" s="5">
        <v>2083</v>
      </c>
      <c r="C84" s="22">
        <v>1.6</v>
      </c>
      <c r="D84" s="5">
        <v>170</v>
      </c>
      <c r="E84" s="5">
        <v>105</v>
      </c>
      <c r="F84" s="18">
        <f t="shared" si="24"/>
        <v>47.474197530864537</v>
      </c>
      <c r="G84" s="18">
        <v>53.9543999999999</v>
      </c>
      <c r="H84" s="21">
        <v>0</v>
      </c>
      <c r="I84" s="60">
        <f t="shared" si="17"/>
        <v>8.8957935152981182</v>
      </c>
      <c r="J84" s="18">
        <f t="shared" si="25"/>
        <v>94.457699999999804</v>
      </c>
      <c r="K84" s="18">
        <f t="shared" si="18"/>
        <v>15.927678691126353</v>
      </c>
      <c r="L84" s="18">
        <f t="shared" si="26"/>
        <v>652.09633848168255</v>
      </c>
      <c r="M84" s="18">
        <v>5</v>
      </c>
      <c r="N84" s="18">
        <f t="shared" si="19"/>
        <v>107.86012237698031</v>
      </c>
      <c r="O84" s="18">
        <f t="shared" si="27"/>
        <v>797.59633848168255</v>
      </c>
      <c r="P84" s="18">
        <f t="shared" si="20"/>
        <v>131.84960157563469</v>
      </c>
      <c r="Q84" s="18">
        <f t="shared" si="28"/>
        <v>59556.696406948824</v>
      </c>
      <c r="R84" s="18">
        <v>-1.57</v>
      </c>
      <c r="S84" s="18">
        <f t="shared" si="21"/>
        <v>9819.8191162127696</v>
      </c>
      <c r="T84" s="18">
        <f t="shared" si="29"/>
        <v>47659.196406948824</v>
      </c>
      <c r="U84" s="18">
        <f t="shared" si="22"/>
        <v>7858.2051728038987</v>
      </c>
      <c r="V84" s="18"/>
      <c r="W84" s="18"/>
      <c r="X84" s="18"/>
      <c r="Y84" s="18"/>
      <c r="Z84" s="5">
        <f t="shared" si="23"/>
        <v>422.32065853904669</v>
      </c>
    </row>
    <row r="85" spans="1:26">
      <c r="A85" s="5">
        <v>74</v>
      </c>
      <c r="B85" s="5">
        <v>2084</v>
      </c>
      <c r="C85" s="22">
        <v>1.6</v>
      </c>
      <c r="D85" s="5">
        <v>170</v>
      </c>
      <c r="E85" s="5">
        <v>105</v>
      </c>
      <c r="F85" s="18">
        <f t="shared" si="24"/>
        <v>46.686172839506511</v>
      </c>
      <c r="G85" s="18">
        <v>53.9543999999999</v>
      </c>
      <c r="H85" s="21">
        <v>0</v>
      </c>
      <c r="I85" s="60">
        <f t="shared" si="17"/>
        <v>8.6788229417542624</v>
      </c>
      <c r="J85" s="18">
        <f t="shared" si="25"/>
        <v>95.5307999999998</v>
      </c>
      <c r="K85" s="18">
        <f t="shared" si="18"/>
        <v>15.539198723050101</v>
      </c>
      <c r="L85" s="18">
        <f t="shared" si="26"/>
        <v>653.14255248887184</v>
      </c>
      <c r="M85" s="18">
        <v>5</v>
      </c>
      <c r="N85" s="18">
        <f t="shared" si="19"/>
        <v>105.22938768485884</v>
      </c>
      <c r="O85" s="18">
        <f t="shared" si="27"/>
        <v>798.64255248887184</v>
      </c>
      <c r="P85" s="18">
        <f t="shared" si="20"/>
        <v>128.63375763476557</v>
      </c>
      <c r="Q85" s="18">
        <f t="shared" si="28"/>
        <v>59557.72918914209</v>
      </c>
      <c r="R85" s="18">
        <v>-1.57</v>
      </c>
      <c r="S85" s="18">
        <f t="shared" si="21"/>
        <v>9580.3113328905056</v>
      </c>
      <c r="T85" s="18">
        <f t="shared" si="29"/>
        <v>47660.22918914209</v>
      </c>
      <c r="U85" s="18">
        <f t="shared" si="22"/>
        <v>7666.5416320038039</v>
      </c>
      <c r="V85" s="18"/>
      <c r="W85" s="18"/>
      <c r="X85" s="18"/>
      <c r="Y85" s="18"/>
      <c r="Z85" s="5">
        <f t="shared" si="23"/>
        <v>405.18102790221383</v>
      </c>
    </row>
    <row r="86" spans="1:26">
      <c r="A86" s="5">
        <v>75</v>
      </c>
      <c r="B86" s="5">
        <v>2085</v>
      </c>
      <c r="C86" s="22">
        <v>1.6</v>
      </c>
      <c r="D86" s="5">
        <v>170</v>
      </c>
      <c r="E86" s="5">
        <v>105</v>
      </c>
      <c r="F86" s="18">
        <f t="shared" si="24"/>
        <v>45.898148148148486</v>
      </c>
      <c r="G86" s="18">
        <v>53.9543999999999</v>
      </c>
      <c r="H86" s="21">
        <v>0</v>
      </c>
      <c r="I86" s="60">
        <f t="shared" si="17"/>
        <v>8.4671443334187924</v>
      </c>
      <c r="J86" s="18">
        <f t="shared" si="25"/>
        <v>96.603899999999797</v>
      </c>
      <c r="K86" s="18">
        <f t="shared" si="18"/>
        <v>15.160193876146439</v>
      </c>
      <c r="L86" s="18">
        <f t="shared" si="26"/>
        <v>654.18876649606113</v>
      </c>
      <c r="M86" s="18">
        <v>5</v>
      </c>
      <c r="N86" s="18">
        <f t="shared" si="19"/>
        <v>102.66281725352081</v>
      </c>
      <c r="O86" s="18">
        <f t="shared" si="27"/>
        <v>799.68876649606113</v>
      </c>
      <c r="P86" s="18">
        <f t="shared" si="20"/>
        <v>125.49634891196639</v>
      </c>
      <c r="Q86" s="18">
        <f t="shared" si="28"/>
        <v>59558.761971335356</v>
      </c>
      <c r="R86" s="18">
        <v>-1.57</v>
      </c>
      <c r="S86" s="18">
        <f t="shared" si="21"/>
        <v>9346.6452028200056</v>
      </c>
      <c r="T86" s="18">
        <f t="shared" si="29"/>
        <v>47661.261971335356</v>
      </c>
      <c r="U86" s="18">
        <f t="shared" si="22"/>
        <v>7479.5528117110271</v>
      </c>
      <c r="V86" s="18"/>
      <c r="W86" s="18"/>
      <c r="X86" s="18"/>
      <c r="Y86" s="18"/>
      <c r="Z86" s="5">
        <f t="shared" si="23"/>
        <v>388.62624500701168</v>
      </c>
    </row>
    <row r="87" spans="1:26">
      <c r="I87" s="63"/>
    </row>
    <row r="88" spans="1:26">
      <c r="B88" s="5" t="s">
        <v>77</v>
      </c>
      <c r="C88" s="5" t="s">
        <v>78</v>
      </c>
      <c r="I88" s="63"/>
    </row>
    <row r="89" spans="1:26">
      <c r="C89" s="5" t="s">
        <v>79</v>
      </c>
      <c r="I89" s="63"/>
    </row>
    <row r="90" spans="1:26">
      <c r="B90" s="5" t="s">
        <v>76</v>
      </c>
      <c r="I90" s="63"/>
    </row>
    <row r="91" spans="1:26">
      <c r="B91" s="38">
        <v>-2.5000000000000001E-2</v>
      </c>
      <c r="C91" s="38">
        <v>-0.02</v>
      </c>
      <c r="D91" s="54">
        <v>-1.4999999999999999E-2</v>
      </c>
      <c r="E91" s="53">
        <v>-0.01</v>
      </c>
      <c r="F91" s="54">
        <v>-5.0000000000000001E-3</v>
      </c>
      <c r="G91" s="54">
        <v>0</v>
      </c>
      <c r="H91" s="54">
        <v>5.0000000000000001E-3</v>
      </c>
      <c r="I91" s="64">
        <v>0.01</v>
      </c>
      <c r="J91" s="54">
        <v>1.4999999999999999E-2</v>
      </c>
      <c r="K91" s="54">
        <v>0.02</v>
      </c>
      <c r="L91" s="54">
        <v>2.5000000000000001E-2</v>
      </c>
      <c r="M91" s="54"/>
      <c r="N91" s="54"/>
      <c r="O91" s="54"/>
      <c r="P91" s="54">
        <v>0.15</v>
      </c>
      <c r="Q91" s="54">
        <v>0.16</v>
      </c>
      <c r="R91" s="54">
        <v>0.17</v>
      </c>
      <c r="S91" s="54">
        <v>0.18</v>
      </c>
      <c r="T91" s="54">
        <v>0.19</v>
      </c>
      <c r="U91" s="54">
        <v>0.2</v>
      </c>
      <c r="V91" s="54"/>
      <c r="W91" s="54"/>
    </row>
    <row r="92" spans="1:26">
      <c r="A92" s="5">
        <v>2010</v>
      </c>
      <c r="B92" s="18"/>
      <c r="F92" s="54"/>
      <c r="G92" s="54"/>
      <c r="H92" s="54"/>
      <c r="I92" s="64"/>
      <c r="J92" s="39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</row>
    <row r="93" spans="1:26">
      <c r="A93" s="5">
        <v>2011</v>
      </c>
      <c r="B93" s="18">
        <v>104.86553846153824</v>
      </c>
      <c r="C93" s="5">
        <v>104.33051020408142</v>
      </c>
      <c r="D93" s="5">
        <v>103.80091370558354</v>
      </c>
      <c r="E93" s="5">
        <v>103.27666666666644</v>
      </c>
      <c r="F93" s="5">
        <v>102.75768844221083</v>
      </c>
      <c r="G93" s="5">
        <v>102.24389999999978</v>
      </c>
      <c r="H93" s="5">
        <v>101.73522388059681</v>
      </c>
      <c r="I93" s="65">
        <v>101.23158415841563</v>
      </c>
      <c r="J93" s="5">
        <v>100.73290640394069</v>
      </c>
      <c r="K93" s="5">
        <v>100.23911764705861</v>
      </c>
      <c r="L93" s="5">
        <v>99.750146341463207</v>
      </c>
    </row>
    <row r="94" spans="1:26">
      <c r="A94" s="5">
        <v>2012</v>
      </c>
      <c r="B94" s="18">
        <v>107.55439842209051</v>
      </c>
      <c r="C94" s="5">
        <v>106.459704289879</v>
      </c>
      <c r="D94" s="5">
        <v>105.38163827978023</v>
      </c>
      <c r="E94" s="5">
        <v>104.3198653198651</v>
      </c>
      <c r="F94" s="5">
        <v>103.27405873589028</v>
      </c>
      <c r="G94" s="5">
        <v>102.24389999999978</v>
      </c>
      <c r="H94" s="5">
        <v>101.22907848815605</v>
      </c>
      <c r="I94" s="65">
        <v>100.22929124595606</v>
      </c>
      <c r="J94" s="5">
        <v>99.244242762503148</v>
      </c>
      <c r="K94" s="5">
        <v>98.273644752018242</v>
      </c>
      <c r="L94" s="5">
        <v>97.31721594289094</v>
      </c>
    </row>
    <row r="95" spans="1:26">
      <c r="A95" s="5">
        <v>2013</v>
      </c>
      <c r="B95" s="18">
        <v>110.31220350983642</v>
      </c>
      <c r="C95" s="5">
        <v>108.63235131620306</v>
      </c>
      <c r="D95" s="5">
        <v>106.98643480180735</v>
      </c>
      <c r="E95" s="5">
        <v>105.37360133319707</v>
      </c>
      <c r="F95" s="5">
        <v>103.79302385516611</v>
      </c>
      <c r="G95" s="5">
        <v>102.24389999999978</v>
      </c>
      <c r="H95" s="5">
        <v>100.72545123199608</v>
      </c>
      <c r="I95" s="65">
        <v>99.236922025699087</v>
      </c>
      <c r="J95" s="5">
        <v>97.777579076357796</v>
      </c>
      <c r="K95" s="5">
        <v>96.346710541194369</v>
      </c>
      <c r="L95" s="5">
        <v>94.943625310137506</v>
      </c>
    </row>
    <row r="96" spans="1:26">
      <c r="A96" s="5">
        <v>2014</v>
      </c>
      <c r="B96" s="18">
        <v>113.14072154855018</v>
      </c>
      <c r="C96" s="5">
        <v>110.84933807775823</v>
      </c>
      <c r="D96" s="5">
        <v>108.61566984955061</v>
      </c>
      <c r="E96" s="5">
        <v>106.43798114464352</v>
      </c>
      <c r="F96" s="5">
        <v>104.31459683936293</v>
      </c>
      <c r="G96" s="5">
        <v>102.24389999999978</v>
      </c>
      <c r="H96" s="5">
        <v>100.22432958407572</v>
      </c>
      <c r="I96" s="65">
        <v>98.254378243266416</v>
      </c>
      <c r="J96" s="5">
        <v>96.332590223012616</v>
      </c>
      <c r="K96" s="5">
        <v>94.457559354112121</v>
      </c>
      <c r="L96" s="5">
        <v>92.627927131841474</v>
      </c>
    </row>
    <row r="97" spans="1:12">
      <c r="A97" s="5">
        <v>2015</v>
      </c>
      <c r="B97" s="18">
        <v>116.0417656908207</v>
      </c>
      <c r="C97" s="5">
        <v>113.11156946710024</v>
      </c>
      <c r="D97" s="5">
        <v>110.26971558330011</v>
      </c>
      <c r="E97" s="5">
        <v>107.51311226731669</v>
      </c>
      <c r="F97" s="5">
        <v>104.83879079332958</v>
      </c>
      <c r="G97" s="5">
        <v>102.24389999999978</v>
      </c>
      <c r="H97" s="5">
        <v>99.725701078682334</v>
      </c>
      <c r="I97" s="65">
        <v>97.28156261709546</v>
      </c>
      <c r="J97" s="5">
        <v>94.908955884741516</v>
      </c>
      <c r="K97" s="5">
        <v>92.605450347168741</v>
      </c>
      <c r="L97" s="5">
        <v>90.368709396918518</v>
      </c>
    </row>
    <row r="98" spans="1:12">
      <c r="A98" s="5">
        <v>2016</v>
      </c>
      <c r="B98" s="18">
        <v>119.01719558032893</v>
      </c>
      <c r="C98" s="5">
        <v>115.41996884397985</v>
      </c>
      <c r="D98" s="5">
        <v>111.94894983076153</v>
      </c>
      <c r="E98" s="5">
        <v>108.59910330031988</v>
      </c>
      <c r="F98" s="5">
        <v>105.36561888776841</v>
      </c>
      <c r="G98" s="5">
        <v>102.24389999999978</v>
      </c>
      <c r="H98" s="5">
        <v>99.229553312121737</v>
      </c>
      <c r="I98" s="65">
        <v>96.318378828807369</v>
      </c>
      <c r="J98" s="5">
        <v>93.506360477577857</v>
      </c>
      <c r="K98" s="5">
        <v>90.7896572031066</v>
      </c>
      <c r="L98" s="5">
        <v>88.164594533579049</v>
      </c>
    </row>
    <row r="99" spans="1:12">
      <c r="A99" s="5">
        <v>2017</v>
      </c>
      <c r="B99" s="18">
        <v>122.06891854392711</v>
      </c>
      <c r="C99" s="5">
        <v>117.77547841222433</v>
      </c>
      <c r="D99" s="5">
        <v>113.65375617336197</v>
      </c>
      <c r="E99" s="5">
        <v>109.69606393971705</v>
      </c>
      <c r="F99" s="5">
        <v>105.89509435956624</v>
      </c>
      <c r="G99" s="5">
        <v>102.24389999999978</v>
      </c>
      <c r="H99" s="5">
        <v>98.735873942409697</v>
      </c>
      <c r="I99" s="65">
        <v>95.364731513670691</v>
      </c>
      <c r="J99" s="5">
        <v>92.124493081357514</v>
      </c>
      <c r="K99" s="5">
        <v>89.009467846182972</v>
      </c>
      <c r="L99" s="5">
        <v>86.014238569345409</v>
      </c>
    </row>
    <row r="100" spans="1:12">
      <c r="A100" s="5">
        <v>2018</v>
      </c>
      <c r="B100" s="18">
        <v>125.19889081428423</v>
      </c>
      <c r="C100" s="5">
        <v>120.17905960431055</v>
      </c>
      <c r="D100" s="5">
        <v>115.38452403387001</v>
      </c>
      <c r="E100" s="5">
        <v>110.80410498961319</v>
      </c>
      <c r="F100" s="5">
        <v>106.42723051212688</v>
      </c>
      <c r="G100" s="5">
        <v>102.24389999999978</v>
      </c>
      <c r="H100" s="5">
        <v>98.244650688964882</v>
      </c>
      <c r="I100" s="65">
        <v>94.420526251159075</v>
      </c>
      <c r="J100" s="5">
        <v>90.76304737079559</v>
      </c>
      <c r="K100" s="5">
        <v>87.264184162924465</v>
      </c>
      <c r="L100" s="5">
        <v>83.916330311556507</v>
      </c>
    </row>
    <row r="101" spans="1:12">
      <c r="A101" s="5">
        <v>2019</v>
      </c>
      <c r="B101" s="18">
        <v>128.40911878388124</v>
      </c>
      <c r="C101" s="5">
        <v>122.63169347378627</v>
      </c>
      <c r="D101" s="5">
        <v>117.14164876535027</v>
      </c>
      <c r="E101" s="5">
        <v>111.92333837334667</v>
      </c>
      <c r="F101" s="5">
        <v>106.96204071570541</v>
      </c>
      <c r="G101" s="5">
        <v>102.24389999999978</v>
      </c>
      <c r="H101" s="5">
        <v>97.755871332303371</v>
      </c>
      <c r="I101" s="65">
        <v>93.485669555603039</v>
      </c>
      <c r="J101" s="5">
        <v>89.421721547581868</v>
      </c>
      <c r="K101" s="5">
        <v>85.553121728357326</v>
      </c>
      <c r="L101" s="5">
        <v>81.869590547860014</v>
      </c>
    </row>
    <row r="102" spans="1:12">
      <c r="A102" s="5">
        <v>2020</v>
      </c>
      <c r="B102" s="18">
        <v>131.70166029116027</v>
      </c>
      <c r="C102" s="5">
        <v>125.13438109570029</v>
      </c>
      <c r="D102" s="5">
        <v>118.92553174147235</v>
      </c>
      <c r="E102" s="5">
        <v>113.05387714479461</v>
      </c>
      <c r="F102" s="5">
        <v>107.49953840774413</v>
      </c>
      <c r="G102" s="5">
        <v>102.24389999999978</v>
      </c>
      <c r="H102" s="5">
        <v>97.269523713734714</v>
      </c>
      <c r="I102" s="65">
        <v>92.560068866933705</v>
      </c>
      <c r="J102" s="5">
        <v>88.100218273479683</v>
      </c>
      <c r="K102" s="5">
        <v>83.875609537605214</v>
      </c>
      <c r="L102" s="5">
        <v>79.872771266204893</v>
      </c>
    </row>
    <row r="103" spans="1:12">
      <c r="A103" s="5">
        <v>2021</v>
      </c>
      <c r="B103" s="18">
        <v>135.07862593965157</v>
      </c>
      <c r="C103" s="5">
        <v>127.68814397520438</v>
      </c>
      <c r="D103" s="5">
        <v>120.73658044819527</v>
      </c>
      <c r="E103" s="5">
        <v>114.19583549979254</v>
      </c>
      <c r="F103" s="5">
        <v>108.03973709321019</v>
      </c>
      <c r="G103" s="5">
        <v>102.24389999999978</v>
      </c>
      <c r="H103" s="5">
        <v>96.785595735059431</v>
      </c>
      <c r="I103" s="65">
        <v>91.643632541518528</v>
      </c>
      <c r="J103" s="5">
        <v>86.798244604413497</v>
      </c>
      <c r="K103" s="5">
        <v>82.230989742750225</v>
      </c>
      <c r="L103" s="5">
        <v>77.924654893858431</v>
      </c>
    </row>
    <row r="104" spans="1:12">
      <c r="A104" s="5">
        <v>2022</v>
      </c>
      <c r="B104" s="18">
        <v>138.54218045092466</v>
      </c>
      <c r="C104" s="5">
        <v>130.29402446449427</v>
      </c>
      <c r="D104" s="5">
        <v>122.575208576848</v>
      </c>
      <c r="E104" s="5">
        <v>115.34932878766922</v>
      </c>
      <c r="F104" s="5">
        <v>108.58265034493485</v>
      </c>
      <c r="G104" s="5">
        <v>102.24389999999978</v>
      </c>
      <c r="H104" s="5">
        <v>96.304075358268122</v>
      </c>
      <c r="I104" s="65">
        <v>90.736269843087655</v>
      </c>
      <c r="J104" s="5">
        <v>85.515511925530561</v>
      </c>
      <c r="K104" s="5">
        <v>80.618617394853146</v>
      </c>
      <c r="L104" s="5">
        <v>76.024053554983851</v>
      </c>
    </row>
    <row r="105" spans="1:12">
      <c r="A105" s="5">
        <v>2023</v>
      </c>
      <c r="B105" s="18">
        <v>142.09454405223045</v>
      </c>
      <c r="C105" s="5">
        <v>132.95308618825945</v>
      </c>
      <c r="D105" s="5">
        <v>124.44183611862742</v>
      </c>
      <c r="E105" s="10">
        <v>116.51447352289821</v>
      </c>
      <c r="F105" s="5">
        <v>109.12829180395461</v>
      </c>
      <c r="G105" s="5">
        <v>102.24389999999978</v>
      </c>
      <c r="H105" s="5">
        <v>95.824950605241924</v>
      </c>
      <c r="I105" s="65">
        <v>89.837890933750145</v>
      </c>
      <c r="J105" s="5">
        <v>84.251735887222225</v>
      </c>
      <c r="K105" s="5">
        <v>79.037860191032507</v>
      </c>
      <c r="L105" s="5">
        <v>74.169808346325709</v>
      </c>
    </row>
    <row r="106" spans="1:12">
      <c r="A106" s="5">
        <v>2024</v>
      </c>
      <c r="B106" s="18">
        <v>145.73799389972353</v>
      </c>
      <c r="C106" s="5">
        <v>135.66641447781578</v>
      </c>
      <c r="D106" s="5">
        <v>126.33688946053543</v>
      </c>
      <c r="E106" s="5">
        <v>117.69138739686687</v>
      </c>
      <c r="F106" s="5">
        <v>109.67667517985389</v>
      </c>
      <c r="G106" s="5">
        <v>102.24389999999978</v>
      </c>
      <c r="H106" s="5">
        <v>95.348209557454666</v>
      </c>
      <c r="I106" s="65">
        <v>88.948406865099145</v>
      </c>
      <c r="J106" s="5">
        <v>83.006636342090886</v>
      </c>
      <c r="K106" s="5">
        <v>77.488098226502444</v>
      </c>
      <c r="L106" s="5">
        <v>72.360788630561672</v>
      </c>
    </row>
    <row r="107" spans="1:12">
      <c r="A107" s="5">
        <v>2025</v>
      </c>
      <c r="B107" s="18">
        <v>149.47486553817799</v>
      </c>
      <c r="C107" s="5">
        <v>138.43511681409774</v>
      </c>
      <c r="D107" s="5">
        <v>128.26080148277711</v>
      </c>
      <c r="E107" s="5">
        <v>118.88018928976453</v>
      </c>
      <c r="F107" s="5">
        <v>110.22781425110944</v>
      </c>
      <c r="G107" s="5">
        <v>102.24389999999978</v>
      </c>
      <c r="H107" s="5">
        <v>94.873840355676307</v>
      </c>
      <c r="I107" s="65">
        <v>88.067729569405117</v>
      </c>
      <c r="J107" s="5">
        <v>81.779937282848167</v>
      </c>
      <c r="K107" s="5">
        <v>75.968723751473007</v>
      </c>
      <c r="L107" s="5">
        <v>70.595891346889431</v>
      </c>
    </row>
    <row r="108" spans="1:12">
      <c r="A108" s="5">
        <v>2026</v>
      </c>
      <c r="B108" s="18">
        <v>153.30755439813126</v>
      </c>
      <c r="C108" s="5">
        <v>141.26032327969156</v>
      </c>
      <c r="D108" s="5">
        <v>130.21401165764172</v>
      </c>
      <c r="E108" s="5">
        <v>120.08099928259043</v>
      </c>
      <c r="F108" s="5">
        <v>110.78172286543662</v>
      </c>
      <c r="G108" s="5">
        <v>102.24389999999978</v>
      </c>
      <c r="H108" s="5">
        <v>94.401831199677929</v>
      </c>
      <c r="I108" s="65">
        <v>87.195771850896136</v>
      </c>
      <c r="J108" s="5">
        <v>80.571366781131218</v>
      </c>
      <c r="K108" s="5">
        <v>74.479140932816662</v>
      </c>
      <c r="L108" s="5">
        <v>68.874040338428713</v>
      </c>
    </row>
    <row r="109" spans="1:12">
      <c r="A109" s="5">
        <v>2027</v>
      </c>
      <c r="B109" s="18">
        <v>157.23851733141669</v>
      </c>
      <c r="C109" s="5">
        <v>144.14318702009345</v>
      </c>
      <c r="D109" s="5">
        <v>132.19696614989007</v>
      </c>
      <c r="E109" s="5">
        <v>121.29393866928326</v>
      </c>
      <c r="F109" s="5">
        <v>111.33841494013731</v>
      </c>
      <c r="G109" s="5">
        <v>102.24389999999978</v>
      </c>
      <c r="H109" s="5">
        <v>93.932170347938239</v>
      </c>
      <c r="I109" s="65">
        <v>86.332447377124879</v>
      </c>
      <c r="J109" s="5">
        <v>79.380656927222887</v>
      </c>
      <c r="K109" s="5">
        <v>73.018765620408487</v>
      </c>
      <c r="L109" s="5">
        <v>67.194185696028029</v>
      </c>
    </row>
    <row r="110" spans="1:12">
      <c r="A110" s="5">
        <v>2028</v>
      </c>
      <c r="B110" s="18">
        <v>161.27027418606841</v>
      </c>
      <c r="C110" s="5">
        <v>147.08488471438108</v>
      </c>
      <c r="D110" s="5">
        <v>134.21011791867014</v>
      </c>
      <c r="E110" s="5">
        <v>122.519129968973</v>
      </c>
      <c r="F110" s="5">
        <v>111.89790446244956</v>
      </c>
      <c r="G110" s="5">
        <v>102.24389999999978</v>
      </c>
      <c r="H110" s="5">
        <v>93.464846117351513</v>
      </c>
      <c r="I110" s="65">
        <v>85.477670670420665</v>
      </c>
      <c r="J110" s="5">
        <v>78.207543770662951</v>
      </c>
      <c r="K110" s="5">
        <v>71.587025118047535</v>
      </c>
      <c r="L110" s="5">
        <v>65.555303118076125</v>
      </c>
    </row>
    <row r="111" spans="1:12">
      <c r="A111" s="5">
        <v>2029</v>
      </c>
      <c r="B111" s="18">
        <v>165.40540942160862</v>
      </c>
      <c r="C111" s="5">
        <v>150.08661705549088</v>
      </c>
      <c r="D111" s="5">
        <v>136.2539268209849</v>
      </c>
      <c r="E111" s="5">
        <v>123.75669693835657</v>
      </c>
      <c r="F111" s="5">
        <v>112.46020548989905</v>
      </c>
      <c r="G111" s="5">
        <v>102.24389999999978</v>
      </c>
      <c r="H111" s="5">
        <v>92.999846882936836</v>
      </c>
      <c r="I111" s="65">
        <v>84.631357099426424</v>
      </c>
      <c r="J111" s="5">
        <v>77.051767261736899</v>
      </c>
      <c r="K111" s="5">
        <v>70.183357958870147</v>
      </c>
      <c r="L111" s="5">
        <v>63.956393285927923</v>
      </c>
    </row>
    <row r="112" spans="1:12">
      <c r="A112" s="5">
        <v>2030</v>
      </c>
      <c r="B112" s="18">
        <v>169.64657376575244</v>
      </c>
      <c r="C112" s="5">
        <v>153.14960924029683</v>
      </c>
      <c r="D112" s="5">
        <v>138.32885971673593</v>
      </c>
      <c r="E112" s="5">
        <v>125.00676458419855</v>
      </c>
      <c r="F112" s="5">
        <v>113.0253321506523</v>
      </c>
      <c r="G112" s="5">
        <v>102.24389999999978</v>
      </c>
      <c r="H112" s="5">
        <v>92.537161077549101</v>
      </c>
      <c r="I112" s="65">
        <v>83.793422870719226</v>
      </c>
      <c r="J112" s="5">
        <v>75.913071193829481</v>
      </c>
      <c r="K112" s="5">
        <v>68.807213685166801</v>
      </c>
      <c r="L112" s="5">
        <v>62.396481254563831</v>
      </c>
    </row>
    <row r="113" spans="1:12">
      <c r="A113" s="5">
        <v>2031</v>
      </c>
      <c r="B113" s="18">
        <v>173.99648591359227</v>
      </c>
      <c r="C113" s="5">
        <v>156.27511146969064</v>
      </c>
      <c r="D113" s="5">
        <v>140.43539057536643</v>
      </c>
      <c r="E113" s="5">
        <v>126.26945917595813</v>
      </c>
      <c r="F113" s="5">
        <v>113.59329864387166</v>
      </c>
      <c r="G113" s="5">
        <v>102.24389999999978</v>
      </c>
      <c r="H113" s="5">
        <v>92.076777191591162</v>
      </c>
      <c r="I113" s="65">
        <v>82.963785020514095</v>
      </c>
      <c r="J113" s="5">
        <v>74.791203146630039</v>
      </c>
      <c r="K113" s="5">
        <v>67.45805263251647</v>
      </c>
      <c r="L113" s="5">
        <v>60.874615858111063</v>
      </c>
    </row>
    <row r="114" spans="1:12">
      <c r="A114" s="5">
        <v>2032</v>
      </c>
      <c r="B114" s="18">
        <v>178.45793427035105</v>
      </c>
      <c r="C114" s="5">
        <v>159.464399458868</v>
      </c>
      <c r="D114" s="5">
        <v>142.57400058412836</v>
      </c>
      <c r="E114" s="5">
        <v>127.54490825854359</v>
      </c>
      <c r="F114" s="5">
        <v>114.16411924007203</v>
      </c>
      <c r="G114" s="5">
        <v>102.24389999999978</v>
      </c>
      <c r="H114" s="5">
        <v>91.618683772727536</v>
      </c>
      <c r="I114" s="65">
        <v>82.142361406449581</v>
      </c>
      <c r="J114" s="5">
        <v>73.685914430177391</v>
      </c>
      <c r="K114" s="5">
        <v>66.135345718153403</v>
      </c>
      <c r="L114" s="5">
        <v>59.389869129864451</v>
      </c>
    </row>
    <row r="115" spans="1:12">
      <c r="A115" s="5">
        <v>2033</v>
      </c>
      <c r="B115" s="18">
        <v>183.03377873882161</v>
      </c>
      <c r="C115" s="5">
        <v>162.7187749580286</v>
      </c>
      <c r="D115" s="5">
        <v>144.74517825799833</v>
      </c>
      <c r="E115" s="5">
        <v>128.83324066519552</v>
      </c>
      <c r="F115" s="5">
        <v>114.73780828147943</v>
      </c>
      <c r="G115" s="5">
        <v>102.24389999999978</v>
      </c>
      <c r="H115" s="5">
        <v>91.162869425599567</v>
      </c>
      <c r="I115" s="65">
        <v>81.329070699455031</v>
      </c>
      <c r="J115" s="5">
        <v>72.59696002973142</v>
      </c>
      <c r="K115" s="5">
        <v>64.83857423348374</v>
      </c>
      <c r="L115" s="5">
        <v>57.941335736453127</v>
      </c>
    </row>
    <row r="116" spans="1:12">
      <c r="A116" s="5">
        <v>2034</v>
      </c>
      <c r="B116" s="18">
        <v>187.72695255263753</v>
      </c>
      <c r="C116" s="5">
        <v>166.03956628370264</v>
      </c>
      <c r="D116" s="5">
        <v>146.94941955126734</v>
      </c>
      <c r="E116" s="5">
        <v>130.13458653050054</v>
      </c>
      <c r="F116" s="5">
        <v>115.31438018239137</v>
      </c>
      <c r="G116" s="5">
        <v>102.24389999999978</v>
      </c>
      <c r="H116" s="5">
        <v>90.709322811541853</v>
      </c>
      <c r="I116" s="65">
        <v>80.523832375698035</v>
      </c>
      <c r="J116" s="5">
        <v>71.524098551459545</v>
      </c>
      <c r="K116" s="5">
        <v>63.567229640670327</v>
      </c>
      <c r="L116" s="5">
        <v>56.528132425807932</v>
      </c>
    </row>
    <row r="117" spans="1:12">
      <c r="A117" s="5">
        <v>2035</v>
      </c>
      <c r="B117" s="18">
        <v>192.54046415655131</v>
      </c>
      <c r="C117" s="5">
        <v>169.42812886092108</v>
      </c>
      <c r="D117" s="5">
        <v>149.18722797082981</v>
      </c>
      <c r="E117" s="5">
        <v>131.44907730353592</v>
      </c>
      <c r="F117" s="5">
        <v>115.89384942953907</v>
      </c>
      <c r="G117" s="5">
        <v>102.24389999999978</v>
      </c>
      <c r="H117" s="5">
        <v>90.258032648300357</v>
      </c>
      <c r="I117" s="65">
        <v>79.726566708611912</v>
      </c>
      <c r="J117" s="5">
        <v>70.46709216892566</v>
      </c>
      <c r="K117" s="5">
        <v>62.320813373206207</v>
      </c>
      <c r="L117" s="5">
        <v>55.14939748859311</v>
      </c>
    </row>
    <row r="118" spans="1:12">
      <c r="A118" s="5">
        <v>2036</v>
      </c>
      <c r="B118" s="18">
        <v>197.47739913492444</v>
      </c>
      <c r="C118" s="5">
        <v>172.88584577645008</v>
      </c>
      <c r="D118" s="5">
        <v>151.45911469119775</v>
      </c>
      <c r="E118" s="5">
        <v>132.77684576114737</v>
      </c>
      <c r="F118" s="5">
        <v>116.47623058245132</v>
      </c>
      <c r="G118" s="5">
        <v>102.24389999999978</v>
      </c>
      <c r="H118" s="5">
        <v>89.808987709751619</v>
      </c>
      <c r="I118" s="65">
        <v>78.937194761001891</v>
      </c>
      <c r="J118" s="5">
        <v>69.425706570370124</v>
      </c>
      <c r="K118" s="5">
        <v>61.098836640398233</v>
      </c>
      <c r="L118" s="5">
        <v>53.804290232773766</v>
      </c>
    </row>
    <row r="119" spans="1:12">
      <c r="A119" s="5">
        <v>2037</v>
      </c>
      <c r="B119" s="18">
        <v>202.54092218966611</v>
      </c>
      <c r="C119" s="5">
        <v>176.41412834331643</v>
      </c>
      <c r="D119" s="5">
        <v>153.76559867126676</v>
      </c>
      <c r="E119" s="5">
        <v>134.11802602136098</v>
      </c>
      <c r="F119" s="5">
        <v>117.06153827382043</v>
      </c>
      <c r="G119" s="5">
        <v>102.24389999999978</v>
      </c>
      <c r="H119" s="5">
        <v>89.362176825623507</v>
      </c>
      <c r="I119" s="65">
        <v>78.155638377229621</v>
      </c>
      <c r="J119" s="5">
        <v>68.399710906768604</v>
      </c>
      <c r="K119" s="5">
        <v>59.900820235684556</v>
      </c>
      <c r="L119" s="5">
        <v>52.4919904709988</v>
      </c>
    </row>
    <row r="120" spans="1:12">
      <c r="A120" s="5">
        <v>2038</v>
      </c>
      <c r="B120" s="18">
        <v>207.73427916888829</v>
      </c>
      <c r="C120" s="5">
        <v>180.0144166768535</v>
      </c>
      <c r="D120" s="5">
        <v>156.10720677285966</v>
      </c>
      <c r="E120" s="5">
        <v>135.47275355693029</v>
      </c>
      <c r="F120" s="5">
        <v>117.64978720986977</v>
      </c>
      <c r="G120" s="5">
        <v>102.24389999999978</v>
      </c>
      <c r="H120" s="5">
        <v>88.917588881217441</v>
      </c>
      <c r="I120" s="65">
        <v>77.381820175474871</v>
      </c>
      <c r="J120" s="5">
        <v>67.388877740658728</v>
      </c>
      <c r="K120" s="5">
        <v>58.726294348710333</v>
      </c>
      <c r="L120" s="5">
        <v>51.211698020486644</v>
      </c>
    </row>
    <row r="121" spans="1:12">
      <c r="A121" s="5">
        <v>2039</v>
      </c>
      <c r="B121" s="18">
        <v>213.06079914757777</v>
      </c>
      <c r="C121" s="5">
        <v>183.68818028250357</v>
      </c>
      <c r="D121" s="5">
        <v>158.48447388107581</v>
      </c>
      <c r="E121" s="5">
        <v>136.84116520902052</v>
      </c>
      <c r="F121" s="5">
        <v>118.24099217072337</v>
      </c>
      <c r="G121" s="5">
        <v>102.24389999999978</v>
      </c>
      <c r="H121" s="5">
        <v>88.475212817131805</v>
      </c>
      <c r="I121" s="65">
        <v>76.615663540074124</v>
      </c>
      <c r="J121" s="5">
        <v>66.392982995722889</v>
      </c>
      <c r="K121" s="5">
        <v>57.57479838108857</v>
      </c>
      <c r="L121" s="5">
        <v>49.962632215108911</v>
      </c>
    </row>
    <row r="122" spans="1:12">
      <c r="A122" s="5">
        <v>2040</v>
      </c>
      <c r="B122" s="18">
        <v>218.52389656161822</v>
      </c>
      <c r="C122" s="5">
        <v>187.4369186556159</v>
      </c>
      <c r="D122" s="5">
        <v>160.89794302647289</v>
      </c>
      <c r="E122" s="5">
        <v>138.22339920103082</v>
      </c>
      <c r="F122" s="5">
        <v>118.83516801077727</v>
      </c>
      <c r="G122" s="5">
        <v>102.24389999999978</v>
      </c>
      <c r="H122" s="5">
        <v>88.035037628986871</v>
      </c>
      <c r="I122" s="65">
        <v>75.857092613934753</v>
      </c>
      <c r="J122" s="5">
        <v>65.411805907116161</v>
      </c>
      <c r="K122" s="5">
        <v>56.445880765773104</v>
      </c>
      <c r="L122" s="5">
        <v>48.744031429374559</v>
      </c>
    </row>
    <row r="123" spans="1:12">
      <c r="A123" s="5">
        <v>2041</v>
      </c>
      <c r="B123" s="18">
        <v>224.12707339653153</v>
      </c>
      <c r="C123" s="5">
        <v>191.26216189348563</v>
      </c>
      <c r="D123" s="5">
        <v>163.34816550910955</v>
      </c>
      <c r="E123" s="5">
        <v>139.61959515255637</v>
      </c>
      <c r="F123" s="5">
        <v>119.43232965907264</v>
      </c>
      <c r="G123" s="5">
        <v>102.24389999999978</v>
      </c>
      <c r="H123" s="5">
        <v>87.59705236715115</v>
      </c>
      <c r="I123" s="65">
        <v>75.106032291024533</v>
      </c>
      <c r="J123" s="5">
        <v>64.445128972528252</v>
      </c>
      <c r="K123" s="5">
        <v>55.339098789973647</v>
      </c>
      <c r="L123" s="5">
        <v>47.555152614023946</v>
      </c>
    </row>
    <row r="124" spans="1:12">
      <c r="A124" s="5">
        <v>2042</v>
      </c>
      <c r="B124" s="18">
        <v>229.87392143234001</v>
      </c>
      <c r="C124" s="5">
        <v>195.1654713198833</v>
      </c>
      <c r="D124" s="5">
        <v>165.83570102447669</v>
      </c>
      <c r="E124" s="5">
        <v>141.02989409349129</v>
      </c>
      <c r="F124" s="5">
        <v>120.03249211967099</v>
      </c>
      <c r="G124" s="5">
        <v>102.24389999999978</v>
      </c>
      <c r="H124" s="5">
        <v>87.161246136468804</v>
      </c>
      <c r="I124" s="65">
        <v>74.362408208935165</v>
      </c>
      <c r="J124" s="5">
        <v>63.492737903968731</v>
      </c>
      <c r="K124" s="5">
        <v>54.254018421542781</v>
      </c>
      <c r="L124" s="5">
        <v>46.395270842950204</v>
      </c>
    </row>
    <row r="125" spans="1:12">
      <c r="A125" s="5">
        <v>2043</v>
      </c>
      <c r="B125" s="18">
        <v>235.76812454598974</v>
      </c>
      <c r="C125" s="5">
        <v>199.14844012232987</v>
      </c>
      <c r="D125" s="5">
        <v>168.36111779134689</v>
      </c>
      <c r="E125" s="5">
        <v>142.45443847827406</v>
      </c>
      <c r="F125" s="5">
        <v>120.63567047203115</v>
      </c>
      <c r="G125" s="5">
        <v>102.24389999999978</v>
      </c>
      <c r="H125" s="5">
        <v>86.727608095988884</v>
      </c>
      <c r="I125" s="65">
        <v>73.626146741519975</v>
      </c>
      <c r="J125" s="5">
        <v>62.554421580264766</v>
      </c>
      <c r="K125" s="5">
        <v>53.190214138767423</v>
      </c>
      <c r="L125" s="5">
        <v>45.263678871170931</v>
      </c>
    </row>
    <row r="126" spans="1:12">
      <c r="A126" s="5">
        <v>2044</v>
      </c>
      <c r="B126" s="18">
        <v>241.81346107281001</v>
      </c>
      <c r="C126" s="5">
        <v>203.21269400237742</v>
      </c>
      <c r="D126" s="5">
        <v>170.92499268157044</v>
      </c>
      <c r="E126" s="5">
        <v>143.89337220027681</v>
      </c>
      <c r="F126" s="5">
        <v>121.24187987138809</v>
      </c>
      <c r="G126" s="5">
        <v>102.24389999999978</v>
      </c>
      <c r="H126" s="5">
        <v>86.296127458695409</v>
      </c>
      <c r="I126" s="65">
        <v>72.897174991603933</v>
      </c>
      <c r="J126" s="5">
        <v>61.629972000260864</v>
      </c>
      <c r="K126" s="5">
        <v>52.147268763497479</v>
      </c>
      <c r="L126" s="5">
        <v>44.1596867035814</v>
      </c>
    </row>
    <row r="127" spans="1:12">
      <c r="A127" s="5">
        <v>2045</v>
      </c>
      <c r="B127" s="18">
        <v>248.01380622852307</v>
      </c>
      <c r="C127" s="5">
        <v>207.35989183916067</v>
      </c>
      <c r="D127" s="5">
        <v>173.52791135184816</v>
      </c>
      <c r="E127" s="5">
        <v>145.34684060634021</v>
      </c>
      <c r="F127" s="5">
        <v>121.85113554913376</v>
      </c>
      <c r="G127" s="5">
        <v>102.24389999999978</v>
      </c>
      <c r="H127" s="5">
        <v>85.866793491239221</v>
      </c>
      <c r="I127" s="65">
        <v>72.175420783766285</v>
      </c>
      <c r="J127" s="5">
        <v>60.719184236710213</v>
      </c>
      <c r="K127" s="5">
        <v>51.124773297546554</v>
      </c>
      <c r="L127" s="5">
        <v>43.082621174225757</v>
      </c>
    </row>
    <row r="128" spans="1:12">
      <c r="A128" s="5">
        <v>2046</v>
      </c>
      <c r="B128" s="18">
        <v>254.37313459335701</v>
      </c>
      <c r="C128" s="5">
        <v>211.59172636649049</v>
      </c>
      <c r="D128" s="5">
        <v>176.17046837751082</v>
      </c>
      <c r="E128" s="5">
        <v>146.81499051145477</v>
      </c>
      <c r="F128" s="5">
        <v>122.46345281319975</v>
      </c>
      <c r="G128" s="5">
        <v>102.24389999999978</v>
      </c>
      <c r="H128" s="5">
        <v>85.439595513670895</v>
      </c>
      <c r="I128" s="65">
        <v>71.460812657194325</v>
      </c>
      <c r="J128" s="5">
        <v>59.821856390847508</v>
      </c>
      <c r="K128" s="5">
        <v>50.122326762300546</v>
      </c>
      <c r="L128" s="5">
        <v>42.031825535830009</v>
      </c>
    </row>
    <row r="129" spans="1:12">
      <c r="A129" s="5">
        <v>2047</v>
      </c>
      <c r="B129" s="18">
        <v>260.89552265985338</v>
      </c>
      <c r="C129" s="5">
        <v>215.90992486376581</v>
      </c>
      <c r="D129" s="5">
        <v>178.85326738833587</v>
      </c>
      <c r="E129" s="5">
        <v>148.29797021359067</v>
      </c>
      <c r="F129" s="5">
        <v>123.07884704844196</v>
      </c>
      <c r="G129" s="5">
        <v>102.24389999999978</v>
      </c>
      <c r="H129" s="5">
        <v>85.014522899175034</v>
      </c>
      <c r="I129" s="65">
        <v>70.753279858608238</v>
      </c>
      <c r="J129" s="5">
        <v>58.937789547633024</v>
      </c>
      <c r="K129" s="5">
        <v>49.139536041471118</v>
      </c>
      <c r="L129" s="5">
        <v>41.006659059346354</v>
      </c>
    </row>
    <row r="130" spans="1:12">
      <c r="A130" s="5">
        <v>2048</v>
      </c>
      <c r="B130" s="18">
        <v>267.58515144600347</v>
      </c>
      <c r="C130" s="5">
        <v>220.31624986098552</v>
      </c>
      <c r="D130" s="5">
        <v>181.57692120643236</v>
      </c>
      <c r="E130" s="5">
        <v>149.79592950867743</v>
      </c>
      <c r="F130" s="5">
        <v>123.69733371702709</v>
      </c>
      <c r="G130" s="5">
        <v>102.24389999999978</v>
      </c>
      <c r="H130" s="5">
        <v>84.591565073806009</v>
      </c>
      <c r="I130" s="65">
        <v>70.052752335255676</v>
      </c>
      <c r="J130" s="5">
        <v>58.06678773165816</v>
      </c>
      <c r="K130" s="5">
        <v>48.176015726932462</v>
      </c>
      <c r="L130" s="5">
        <v>40.00649664326474</v>
      </c>
    </row>
    <row r="131" spans="1:12">
      <c r="A131" s="5">
        <v>2049</v>
      </c>
      <c r="B131" s="18">
        <v>274.44630917538819</v>
      </c>
      <c r="C131" s="5">
        <v>224.8124998581485</v>
      </c>
      <c r="D131" s="5">
        <v>184.34205198622573</v>
      </c>
      <c r="E131" s="5">
        <v>151.30901970573478</v>
      </c>
      <c r="F131" s="5">
        <v>124.3189283588212</v>
      </c>
      <c r="G131" s="5">
        <v>102.24389999999978</v>
      </c>
      <c r="H131" s="5">
        <v>84.170711516224898</v>
      </c>
      <c r="I131" s="65">
        <v>69.359160727975933</v>
      </c>
      <c r="J131" s="5">
        <v>57.208657863702634</v>
      </c>
      <c r="K131" s="5">
        <v>47.231387967580865</v>
      </c>
      <c r="L131" s="5">
        <v>39.030728432453401</v>
      </c>
    </row>
    <row r="132" spans="1:12">
      <c r="A132" s="5">
        <v>2050</v>
      </c>
      <c r="B132" s="18">
        <v>281.48339402603921</v>
      </c>
      <c r="C132" s="5">
        <v>229.40051005933523</v>
      </c>
      <c r="D132" s="5">
        <v>187.14929135657434</v>
      </c>
      <c r="E132" s="5">
        <v>152.83739364215637</v>
      </c>
      <c r="F132" s="5">
        <v>124.94364659178011</v>
      </c>
      <c r="G132" s="5">
        <v>102.24389999999978</v>
      </c>
      <c r="H132" s="5">
        <v>83.751951757437709</v>
      </c>
      <c r="I132" s="65">
        <v>68.672436364332597</v>
      </c>
      <c r="J132" s="5">
        <v>56.363209717933628</v>
      </c>
      <c r="K132" s="5">
        <v>46.305282321157698</v>
      </c>
      <c r="L132" s="5">
        <v>38.078759446296012</v>
      </c>
    </row>
    <row r="133" spans="1:12">
      <c r="A133" s="5">
        <v>2051</v>
      </c>
      <c r="B133" s="18">
        <v>288.70091694978379</v>
      </c>
      <c r="C133" s="5">
        <v>234.08215312177063</v>
      </c>
      <c r="D133" s="5">
        <v>189.99928056505013</v>
      </c>
      <c r="E133" s="5">
        <v>154.38120569914784</v>
      </c>
      <c r="F133" s="5">
        <v>125.57150411234181</v>
      </c>
      <c r="G133" s="5">
        <v>102.24389999999978</v>
      </c>
      <c r="H133" s="5">
        <v>83.335275380535052</v>
      </c>
      <c r="I133" s="65">
        <v>67.992511251814449</v>
      </c>
      <c r="J133" s="5">
        <v>55.530255879737574</v>
      </c>
      <c r="K133" s="5">
        <v>45.397335608978132</v>
      </c>
      <c r="L133" s="5">
        <v>37.150009215898542</v>
      </c>
    </row>
    <row r="134" spans="1:12">
      <c r="A134" s="5">
        <v>2052</v>
      </c>
      <c r="B134" s="18">
        <v>296.10350456388079</v>
      </c>
      <c r="C134" s="5">
        <v>238.85933992017414</v>
      </c>
      <c r="D134" s="5">
        <v>192.89267062441635</v>
      </c>
      <c r="E134" s="5">
        <v>155.94061181732107</v>
      </c>
      <c r="F134" s="5">
        <v>126.20251669582092</v>
      </c>
      <c r="G134" s="5">
        <v>102.24389999999978</v>
      </c>
      <c r="H134" s="5">
        <v>82.920672020432903</v>
      </c>
      <c r="I134" s="65">
        <v>67.319318071103396</v>
      </c>
      <c r="J134" s="5">
        <v>54.709611704174954</v>
      </c>
      <c r="K134" s="5">
        <v>44.507191773507977</v>
      </c>
      <c r="L134" s="5">
        <v>36.243911430144927</v>
      </c>
    </row>
    <row r="135" spans="1:12">
      <c r="A135" s="5">
        <v>2053</v>
      </c>
      <c r="B135" s="18">
        <v>303.69590211680082</v>
      </c>
      <c r="C135" s="5">
        <v>243.7340203267083</v>
      </c>
      <c r="D135" s="5">
        <v>195.83012246133637</v>
      </c>
      <c r="E135" s="5">
        <v>157.51576951244553</v>
      </c>
      <c r="F135" s="5">
        <v>126.83670019680495</v>
      </c>
      <c r="G135" s="5">
        <v>102.24389999999978</v>
      </c>
      <c r="H135" s="5">
        <v>82.508131363614837</v>
      </c>
      <c r="I135" s="65">
        <v>66.652790169409329</v>
      </c>
      <c r="J135" s="5">
        <v>53.901095275049222</v>
      </c>
      <c r="K135" s="5">
        <v>43.634501738733313</v>
      </c>
      <c r="L135" s="5">
        <v>35.35991359038529</v>
      </c>
    </row>
    <row r="136" spans="1:12">
      <c r="A136" s="5">
        <v>2054</v>
      </c>
      <c r="B136" s="18">
        <v>311.4829765300521</v>
      </c>
      <c r="C136" s="5">
        <v>248.70818400684522</v>
      </c>
      <c r="D136" s="5">
        <v>198.81230706734655</v>
      </c>
      <c r="E136" s="5">
        <v>159.10683789135908</v>
      </c>
      <c r="F136" s="5">
        <v>127.47407054955269</v>
      </c>
      <c r="G136" s="5">
        <v>102.24389999999978</v>
      </c>
      <c r="H136" s="5">
        <v>82.097643147875473</v>
      </c>
      <c r="I136" s="65">
        <v>65.992861553870625</v>
      </c>
      <c r="J136" s="5">
        <v>53.104527364580534</v>
      </c>
      <c r="K136" s="5">
        <v>42.778923273267949</v>
      </c>
      <c r="L136" s="5">
        <v>34.497476673546636</v>
      </c>
    </row>
    <row r="137" spans="1:12">
      <c r="A137" s="5">
        <v>2055</v>
      </c>
      <c r="B137" s="18">
        <v>319.46971951800219</v>
      </c>
      <c r="C137" s="5">
        <v>253.78386123147473</v>
      </c>
      <c r="D137" s="5">
        <v>201.83990565212849</v>
      </c>
      <c r="E137" s="5">
        <v>160.71397766803952</v>
      </c>
      <c r="F137" s="5">
        <v>128.11464376839467</v>
      </c>
      <c r="G137" s="5">
        <v>102.24389999999978</v>
      </c>
      <c r="H137" s="5">
        <v>81.68919716206517</v>
      </c>
      <c r="I137" s="65">
        <v>65.339466885020414</v>
      </c>
      <c r="J137" s="5">
        <v>52.319731393675397</v>
      </c>
      <c r="K137" s="5">
        <v>41.94012085614505</v>
      </c>
      <c r="L137" s="5">
        <v>33.656074803460129</v>
      </c>
    </row>
    <row r="138" spans="1:12">
      <c r="A138" s="5">
        <v>2056</v>
      </c>
      <c r="B138" s="18">
        <v>327.66125078769454</v>
      </c>
      <c r="C138" s="5">
        <v>258.96312370558644</v>
      </c>
      <c r="D138" s="5">
        <v>204.91360979911522</v>
      </c>
      <c r="E138" s="5">
        <v>162.3373511798379</v>
      </c>
      <c r="F138" s="5">
        <v>128.75843594813534</v>
      </c>
      <c r="G138" s="5">
        <v>102.24389999999978</v>
      </c>
      <c r="H138" s="5">
        <v>81.282783245836001</v>
      </c>
      <c r="I138" s="65">
        <v>64.692541470317224</v>
      </c>
      <c r="J138" s="5">
        <v>51.546533392783658</v>
      </c>
      <c r="K138" s="5">
        <v>41.117765545240239</v>
      </c>
      <c r="L138" s="5">
        <v>32.835194930205006</v>
      </c>
    </row>
    <row r="139" spans="1:12">
      <c r="A139" s="5">
        <v>2057</v>
      </c>
      <c r="B139" s="18">
        <v>336.06282132071243</v>
      </c>
      <c r="C139" s="5">
        <v>264.24808541386375</v>
      </c>
      <c r="D139" s="5">
        <v>208.03412162346726</v>
      </c>
      <c r="E139" s="5">
        <v>163.97712240387665</v>
      </c>
      <c r="F139" s="5">
        <v>129.40546326445764</v>
      </c>
      <c r="G139" s="5">
        <v>102.24389999999978</v>
      </c>
      <c r="H139" s="5">
        <v>80.878391289389072</v>
      </c>
      <c r="I139" s="65">
        <v>64.052021257739852</v>
      </c>
      <c r="J139" s="5">
        <v>50.784761963333658</v>
      </c>
      <c r="K139" s="5">
        <v>40.311534848274761</v>
      </c>
      <c r="L139" s="5">
        <v>32.034336517273175</v>
      </c>
    </row>
    <row r="140" spans="1:12">
      <c r="A140" s="5">
        <v>2058</v>
      </c>
      <c r="B140" s="18">
        <v>344.67981673919218</v>
      </c>
      <c r="C140" s="5">
        <v>269.64090348353443</v>
      </c>
      <c r="D140" s="5">
        <v>211.20215393245405</v>
      </c>
      <c r="E140" s="5">
        <v>165.63345697361277</v>
      </c>
      <c r="F140" s="5">
        <v>130.05574197432927</v>
      </c>
      <c r="G140" s="5">
        <v>102.24389999999978</v>
      </c>
      <c r="H140" s="5">
        <v>80.476011233222962</v>
      </c>
      <c r="I140" s="65">
        <v>63.417842829445384</v>
      </c>
      <c r="J140" s="5">
        <v>50.0342482397376</v>
      </c>
      <c r="K140" s="5">
        <v>39.521112596347798</v>
      </c>
      <c r="L140" s="5">
        <v>31.253011236364074</v>
      </c>
    </row>
    <row r="141" spans="1:12">
      <c r="A141" s="5">
        <v>2059</v>
      </c>
      <c r="B141" s="18">
        <v>353.51776075814581</v>
      </c>
      <c r="C141" s="5">
        <v>275.14377906483105</v>
      </c>
      <c r="D141" s="5">
        <v>214.41843038827824</v>
      </c>
      <c r="E141" s="5">
        <v>167.30652219556848</v>
      </c>
      <c r="F141" s="5">
        <v>130.70928841641134</v>
      </c>
      <c r="G141" s="5">
        <v>102.24389999999978</v>
      </c>
      <c r="H141" s="5">
        <v>80.075633067883558</v>
      </c>
      <c r="I141" s="65">
        <v>62.789943395490475</v>
      </c>
      <c r="J141" s="5">
        <v>49.294825851958244</v>
      </c>
      <c r="K141" s="5">
        <v>38.74618881994882</v>
      </c>
      <c r="L141" s="5">
        <v>30.490742669623494</v>
      </c>
    </row>
    <row r="142" spans="1:12">
      <c r="A142" s="5">
        <v>2060</v>
      </c>
      <c r="B142" s="18">
        <v>362.58231872630347</v>
      </c>
      <c r="C142" s="5">
        <v>280.75895822941948</v>
      </c>
      <c r="D142" s="5">
        <v>217.68368567337893</v>
      </c>
      <c r="E142" s="5">
        <v>168.9964870662308</v>
      </c>
      <c r="F142" s="5">
        <v>131.3661190114687</v>
      </c>
      <c r="G142" s="5">
        <v>102.24389999999978</v>
      </c>
      <c r="H142" s="5">
        <v>79.677246833715003</v>
      </c>
      <c r="I142" s="65">
        <v>62.168260787614322</v>
      </c>
      <c r="J142" s="5">
        <v>48.566330888628805</v>
      </c>
      <c r="K142" s="5">
        <v>37.986459627400805</v>
      </c>
      <c r="L142" s="5">
        <v>29.747066019144867</v>
      </c>
    </row>
    <row r="143" spans="1:12">
      <c r="A143" s="5">
        <v>2061</v>
      </c>
      <c r="B143" s="18">
        <v>371.8793012577471</v>
      </c>
      <c r="C143" s="5">
        <v>286.48873288716271</v>
      </c>
      <c r="D143" s="5">
        <v>220.99866565825269</v>
      </c>
      <c r="E143" s="5">
        <v>170.70352228912202</v>
      </c>
      <c r="F143" s="5">
        <v>132.02625026278261</v>
      </c>
      <c r="G143" s="5">
        <v>102.24389999999978</v>
      </c>
      <c r="H143" s="5">
        <v>79.280842620611949</v>
      </c>
      <c r="I143" s="65">
        <v>61.552733453083505</v>
      </c>
      <c r="J143" s="5">
        <v>47.848601860718041</v>
      </c>
      <c r="K143" s="5">
        <v>37.241627085687064</v>
      </c>
      <c r="L143" s="5">
        <v>29.021527823555967</v>
      </c>
    </row>
    <row r="144" spans="1:12">
      <c r="A144" s="5">
        <v>2062</v>
      </c>
      <c r="B144" s="18">
        <v>381.41466795666372</v>
      </c>
      <c r="C144" s="5">
        <v>292.33544172159458</v>
      </c>
      <c r="D144" s="5">
        <v>224.36412757183015</v>
      </c>
      <c r="E144" s="5">
        <v>172.42780029204243</v>
      </c>
      <c r="F144" s="5">
        <v>132.68969875656541</v>
      </c>
      <c r="G144" s="5">
        <v>102.24389999999978</v>
      </c>
      <c r="H144" s="5">
        <v>78.886410567773098</v>
      </c>
      <c r="I144" s="65">
        <v>60.943300448597519</v>
      </c>
      <c r="J144" s="5">
        <v>47.141479665732078</v>
      </c>
      <c r="K144" s="5">
        <v>36.511399103614764</v>
      </c>
      <c r="L144" s="5">
        <v>28.31368568151802</v>
      </c>
    </row>
    <row r="145" spans="1:12">
      <c r="A145" s="5">
        <v>2063</v>
      </c>
      <c r="B145" s="18">
        <v>391.19453123760383</v>
      </c>
      <c r="C145" s="5">
        <v>298.30147114448425</v>
      </c>
      <c r="D145" s="5">
        <v>227.78084017444687</v>
      </c>
      <c r="E145" s="5">
        <v>174.16949524448731</v>
      </c>
      <c r="F145" s="5">
        <v>133.35648116237732</v>
      </c>
      <c r="G145" s="5">
        <v>102.24389999999978</v>
      </c>
      <c r="H145" s="5">
        <v>78.493940863455833</v>
      </c>
      <c r="I145" s="65">
        <v>60.339901434254983</v>
      </c>
      <c r="J145" s="5">
        <v>46.444807552445397</v>
      </c>
      <c r="K145" s="5">
        <v>35.795489317269386</v>
      </c>
      <c r="L145" s="5">
        <v>27.623107981968804</v>
      </c>
    </row>
    <row r="146" spans="1:12">
      <c r="A146" s="5">
        <v>2064</v>
      </c>
      <c r="B146" s="18">
        <v>401.22516024369628</v>
      </c>
      <c r="C146" s="5">
        <v>304.38925626988191</v>
      </c>
      <c r="D146" s="5">
        <v>231.24958393344858</v>
      </c>
      <c r="E146" s="5">
        <v>175.92878307523972</v>
      </c>
      <c r="F146" s="5">
        <v>134.02661423354502</v>
      </c>
      <c r="G146" s="5">
        <v>102.24389999999978</v>
      </c>
      <c r="H146" s="5">
        <v>78.103423744732183</v>
      </c>
      <c r="I146" s="65">
        <v>59.742476667579176</v>
      </c>
      <c r="J146" s="5">
        <v>45.758431086153116</v>
      </c>
      <c r="K146" s="5">
        <v>35.093616977715072</v>
      </c>
      <c r="L146" s="5">
        <v>26.949373640945176</v>
      </c>
    </row>
    <row r="147" spans="1:12">
      <c r="A147" s="5">
        <v>2065</v>
      </c>
      <c r="B147" s="18">
        <v>411.5129848653296</v>
      </c>
      <c r="C147" s="5">
        <v>310.60128190804284</v>
      </c>
      <c r="D147" s="5">
        <v>234.77115120147067</v>
      </c>
      <c r="E147" s="5">
        <v>177.7058414901411</v>
      </c>
      <c r="F147" s="5">
        <v>134.70011480758293</v>
      </c>
      <c r="G147" s="5">
        <v>102.24389999999978</v>
      </c>
      <c r="H147" s="5">
        <v>77.714849497245964</v>
      </c>
      <c r="I147" s="65">
        <v>59.150966997603156</v>
      </c>
      <c r="J147" s="5">
        <v>45.082198114436565</v>
      </c>
      <c r="K147" s="5">
        <v>34.405506840897147</v>
      </c>
      <c r="L147" s="5">
        <v>26.292071844824562</v>
      </c>
    </row>
    <row r="148" spans="1:12">
      <c r="A148" s="5">
        <v>2066</v>
      </c>
      <c r="B148" s="18">
        <v>422.0645998618765</v>
      </c>
      <c r="C148" s="5">
        <v>316.94008357963554</v>
      </c>
      <c r="D148" s="5">
        <v>238.34634639743211</v>
      </c>
      <c r="E148" s="5">
        <v>179.50084999004153</v>
      </c>
      <c r="F148" s="5">
        <v>135.37699980661603</v>
      </c>
      <c r="G148" s="5">
        <v>102.24389999999978</v>
      </c>
      <c r="H148" s="5">
        <v>77.328208454971104</v>
      </c>
      <c r="I148" s="65">
        <v>58.56531385901301</v>
      </c>
      <c r="J148" s="5">
        <v>44.415958733435048</v>
      </c>
      <c r="K148" s="5">
        <v>33.730889059703081</v>
      </c>
      <c r="L148" s="5">
        <v>25.650801799828841</v>
      </c>
    </row>
    <row r="149" spans="1:12">
      <c r="A149" s="5">
        <v>2067</v>
      </c>
      <c r="B149" s="18">
        <v>432.88676908910406</v>
      </c>
      <c r="C149" s="5">
        <v>323.40824855064852</v>
      </c>
      <c r="D149" s="5">
        <v>241.97598619028645</v>
      </c>
      <c r="E149" s="5">
        <v>181.31398988893088</v>
      </c>
      <c r="F149" s="5">
        <v>136.05728623780504</v>
      </c>
      <c r="G149" s="5">
        <v>102.24389999999978</v>
      </c>
      <c r="H149" s="5">
        <v>76.943490999971274</v>
      </c>
      <c r="I149" s="65">
        <v>57.985459266349508</v>
      </c>
      <c r="J149" s="5">
        <v>43.759565254615815</v>
      </c>
      <c r="K149" s="5">
        <v>33.069499078140275</v>
      </c>
      <c r="L149" s="5">
        <v>25.025172487637896</v>
      </c>
    </row>
    <row r="150" spans="1:12">
      <c r="A150" s="5">
        <v>2068</v>
      </c>
      <c r="B150" s="18">
        <v>443.98642983497854</v>
      </c>
      <c r="C150" s="5">
        <v>330.00841688841683</v>
      </c>
      <c r="D150" s="5">
        <v>245.66089968556997</v>
      </c>
      <c r="E150" s="5">
        <v>183.14544433225339</v>
      </c>
      <c r="F150" s="5">
        <v>136.74099119377391</v>
      </c>
      <c r="G150" s="5">
        <v>102.24389999999978</v>
      </c>
      <c r="H150" s="5">
        <v>76.560687562160481</v>
      </c>
      <c r="I150" s="65">
        <v>57.411345808266844</v>
      </c>
      <c r="J150" s="5">
        <v>43.112872172035296</v>
      </c>
      <c r="K150" s="5">
        <v>32.421077527588501</v>
      </c>
      <c r="L150" s="5">
        <v>24.414802426963803</v>
      </c>
    </row>
    <row r="151" spans="1:12">
      <c r="A151" s="5">
        <v>2069</v>
      </c>
      <c r="B151" s="18">
        <v>455.37069726664464</v>
      </c>
      <c r="C151" s="5">
        <v>336.74328253920095</v>
      </c>
      <c r="D151" s="5">
        <v>249.40192861479184</v>
      </c>
      <c r="E151" s="5">
        <v>184.99539831540744</v>
      </c>
      <c r="F151" s="5">
        <v>137.42813185303913</v>
      </c>
      <c r="G151" s="5">
        <v>102.24389999999978</v>
      </c>
      <c r="H151" s="5">
        <v>76.179788619065164</v>
      </c>
      <c r="I151" s="65">
        <v>56.842916641848376</v>
      </c>
      <c r="J151" s="5">
        <v>42.47573613008403</v>
      </c>
      <c r="K151" s="5">
        <v>31.785370125086772</v>
      </c>
      <c r="L151" s="5">
        <v>23.819319440940298</v>
      </c>
    </row>
    <row r="152" spans="1:12">
      <c r="A152" s="5">
        <v>2070</v>
      </c>
      <c r="B152" s="18">
        <v>467.04686899143042</v>
      </c>
      <c r="C152" s="5">
        <v>343.61559442775609</v>
      </c>
      <c r="D152" s="5">
        <v>253.1999275277075</v>
      </c>
      <c r="E152" s="5">
        <v>186.8640387024318</v>
      </c>
      <c r="F152" s="5">
        <v>138.1187254804413</v>
      </c>
      <c r="G152" s="5">
        <v>102.24389999999978</v>
      </c>
      <c r="H152" s="5">
        <v>75.80078469558724</v>
      </c>
      <c r="I152" s="65">
        <v>56.280115486978588</v>
      </c>
      <c r="J152" s="5">
        <v>41.848015891708421</v>
      </c>
      <c r="K152" s="5">
        <v>31.162127573614473</v>
      </c>
      <c r="L152" s="5">
        <v>23.238360430185658</v>
      </c>
    </row>
    <row r="153" spans="1:12">
      <c r="A153" s="5">
        <v>2071</v>
      </c>
      <c r="B153" s="18">
        <v>479.02242973480048</v>
      </c>
      <c r="C153" s="5">
        <v>350.62815757934294</v>
      </c>
      <c r="D153" s="5">
        <v>257.05576398752032</v>
      </c>
      <c r="E153" s="5">
        <v>188.75155424488062</v>
      </c>
      <c r="F153" s="5">
        <v>138.81278942757919</v>
      </c>
      <c r="G153" s="5">
        <v>102.24389999999978</v>
      </c>
      <c r="H153" s="5">
        <v>75.423666363768405</v>
      </c>
      <c r="I153" s="65">
        <v>55.722886620770872</v>
      </c>
      <c r="J153" s="5">
        <v>41.22957230710189</v>
      </c>
      <c r="K153" s="5">
        <v>30.551105464327918</v>
      </c>
      <c r="L153" s="5">
        <v>22.671571151400638</v>
      </c>
    </row>
    <row r="154" spans="1:12">
      <c r="A154" s="5">
        <v>2072</v>
      </c>
      <c r="B154" s="18">
        <v>491.30505613825687</v>
      </c>
      <c r="C154" s="5">
        <v>357.78383426463563</v>
      </c>
      <c r="D154" s="5">
        <v>260.97031876905612</v>
      </c>
      <c r="E154" s="5">
        <v>190.65813560088947</v>
      </c>
      <c r="F154" s="5">
        <v>139.51034113324542</v>
      </c>
      <c r="G154" s="5">
        <v>102.24389999999978</v>
      </c>
      <c r="H154" s="5">
        <v>75.04842424255564</v>
      </c>
      <c r="I154" s="65">
        <v>55.171174872050358</v>
      </c>
      <c r="J154" s="5">
        <v>40.620268282859016</v>
      </c>
      <c r="K154" s="5">
        <v>29.952064180713645</v>
      </c>
      <c r="L154" s="5">
        <v>22.118606001366484</v>
      </c>
    </row>
    <row r="155" spans="1:12">
      <c r="A155" s="5">
        <v>2073</v>
      </c>
      <c r="B155" s="18">
        <v>503.90262168026351</v>
      </c>
      <c r="C155" s="5">
        <v>365.08554516799558</v>
      </c>
      <c r="D155" s="5">
        <v>264.94448605995547</v>
      </c>
      <c r="E155" s="5">
        <v>192.58397535443385</v>
      </c>
      <c r="F155" s="5">
        <v>140.21139812386477</v>
      </c>
      <c r="G155" s="5">
        <v>102.24389999999978</v>
      </c>
      <c r="H155" s="5">
        <v>74.675048997567814</v>
      </c>
      <c r="I155" s="65">
        <v>54.624925615891463</v>
      </c>
      <c r="J155" s="5">
        <v>40.019968751585239</v>
      </c>
      <c r="K155" s="5">
        <v>29.364768804621228</v>
      </c>
      <c r="L155" s="5">
        <v>21.579127806211197</v>
      </c>
    </row>
    <row r="156" spans="1:12">
      <c r="A156" s="5">
        <v>2074</v>
      </c>
      <c r="B156" s="18">
        <v>516.82320172334721</v>
      </c>
      <c r="C156" s="5">
        <v>372.53627057958732</v>
      </c>
      <c r="D156" s="5">
        <v>268.97917366492936</v>
      </c>
      <c r="E156" s="5">
        <v>194.52926803478167</v>
      </c>
      <c r="F156" s="5">
        <v>140.91597801393442</v>
      </c>
      <c r="G156" s="5">
        <v>102.24389999999978</v>
      </c>
      <c r="H156" s="5">
        <v>74.303531340863515</v>
      </c>
      <c r="I156" s="65">
        <v>54.084084768209358</v>
      </c>
      <c r="J156" s="5">
        <v>39.428540641955905</v>
      </c>
      <c r="K156" s="5">
        <v>28.788989024138452</v>
      </c>
      <c r="L156" s="5">
        <v>21.052807615815809</v>
      </c>
    </row>
    <row r="157" spans="1:12">
      <c r="A157" s="5">
        <v>2075</v>
      </c>
      <c r="B157" s="18">
        <v>530.07507869061249</v>
      </c>
      <c r="C157" s="5">
        <v>380.13905161182385</v>
      </c>
      <c r="D157" s="5">
        <v>273.07530321312629</v>
      </c>
      <c r="E157" s="5">
        <v>196.4942101361431</v>
      </c>
      <c r="F157" s="5">
        <v>141.62409850646677</v>
      </c>
      <c r="G157" s="5">
        <v>102.24389999999978</v>
      </c>
      <c r="H157" s="5">
        <v>73.93386203070996</v>
      </c>
      <c r="I157" s="65">
        <v>53.5485987804053</v>
      </c>
      <c r="J157" s="5">
        <v>38.845852849217643</v>
      </c>
      <c r="K157" s="5">
        <v>28.224499043272989</v>
      </c>
      <c r="L157" s="5">
        <v>20.539324503234937</v>
      </c>
    </row>
    <row r="158" spans="1:12">
      <c r="A158" s="5">
        <v>2076</v>
      </c>
      <c r="B158" s="18">
        <v>543.66674737498715</v>
      </c>
      <c r="C158" s="5">
        <v>387.89699144063655</v>
      </c>
      <c r="D158" s="5">
        <v>277.23381036865612</v>
      </c>
      <c r="E158" s="5">
        <v>198.47900013751828</v>
      </c>
      <c r="F158" s="5">
        <v>142.33577739343394</v>
      </c>
      <c r="G158" s="5">
        <v>102.24389999999978</v>
      </c>
      <c r="H158" s="5">
        <v>73.566031871353218</v>
      </c>
      <c r="I158" s="65">
        <v>53.018414634064655</v>
      </c>
      <c r="J158" s="5">
        <v>38.271776206125764</v>
      </c>
      <c r="K158" s="5">
        <v>27.671077493404894</v>
      </c>
      <c r="L158" s="5">
        <v>20.038365369009693</v>
      </c>
    </row>
    <row r="159" spans="1:12">
      <c r="A159" s="5">
        <v>2077</v>
      </c>
      <c r="B159" s="18">
        <v>557.60692038460218</v>
      </c>
      <c r="C159" s="5">
        <v>395.8132565720781</v>
      </c>
      <c r="D159" s="5">
        <v>281.45564504432093</v>
      </c>
      <c r="E159" s="5">
        <v>200.48383852274574</v>
      </c>
      <c r="F159" s="5">
        <v>143.05103255621501</v>
      </c>
      <c r="G159" s="5">
        <v>102.24389999999978</v>
      </c>
      <c r="H159" s="5">
        <v>73.200031712789269</v>
      </c>
      <c r="I159" s="65">
        <v>52.493479835707582</v>
      </c>
      <c r="J159" s="5">
        <v>37.706183454311102</v>
      </c>
      <c r="K159" s="5">
        <v>27.128507346475388</v>
      </c>
      <c r="L159" s="5">
        <v>19.549624750253358</v>
      </c>
    </row>
    <row r="160" spans="1:12">
      <c r="A160" s="5">
        <v>2078</v>
      </c>
      <c r="B160" s="18">
        <v>571.90453372779723</v>
      </c>
      <c r="C160" s="5">
        <v>403.89107813477358</v>
      </c>
      <c r="D160" s="5">
        <v>285.74177161859996</v>
      </c>
      <c r="E160" s="5">
        <v>202.50892780075327</v>
      </c>
      <c r="F160" s="5">
        <v>143.7698819660452</v>
      </c>
      <c r="G160" s="5">
        <v>102.24389999999978</v>
      </c>
      <c r="H160" s="5">
        <v>72.835852450536606</v>
      </c>
      <c r="I160" s="65">
        <v>51.973742411591658</v>
      </c>
      <c r="J160" s="5">
        <v>37.148949216070058</v>
      </c>
      <c r="K160" s="5">
        <v>26.596575829877832</v>
      </c>
      <c r="L160" s="5">
        <v>19.072804634393524</v>
      </c>
    </row>
    <row r="161" spans="1:12">
      <c r="A161" s="5">
        <v>2079</v>
      </c>
      <c r="B161" s="18">
        <v>586.56875254133047</v>
      </c>
      <c r="C161" s="5">
        <v>412.13375319874865</v>
      </c>
      <c r="D161" s="5">
        <v>290.09316915593899</v>
      </c>
      <c r="E161" s="5">
        <v>204.55447252601343</v>
      </c>
      <c r="F161" s="5">
        <v>144.49234368446756</v>
      </c>
      <c r="G161" s="5">
        <v>102.24389999999978</v>
      </c>
      <c r="H161" s="5">
        <v>72.473485025409573</v>
      </c>
      <c r="I161" s="65">
        <v>51.459150902566009</v>
      </c>
      <c r="J161" s="5">
        <v>36.599949966571494</v>
      </c>
      <c r="K161" s="5">
        <v>26.07507434301748</v>
      </c>
      <c r="L161" s="5">
        <v>18.607614277457099</v>
      </c>
    </row>
    <row r="162" spans="1:12">
      <c r="A162" s="5">
        <v>2080</v>
      </c>
      <c r="B162" s="18">
        <v>601.60897696546715</v>
      </c>
      <c r="C162" s="5">
        <v>420.54464612117209</v>
      </c>
      <c r="D162" s="5">
        <v>294.51083163039493</v>
      </c>
      <c r="E162" s="5">
        <v>206.62067931920546</v>
      </c>
      <c r="F162" s="5">
        <v>145.21843586378648</v>
      </c>
      <c r="G162" s="5">
        <v>102.24389999999978</v>
      </c>
      <c r="H162" s="5">
        <v>72.112920423293119</v>
      </c>
      <c r="I162" s="65">
        <v>50.949654358976233</v>
      </c>
      <c r="J162" s="5">
        <v>36.059064006474379</v>
      </c>
      <c r="K162" s="5">
        <v>25.563798375507332</v>
      </c>
      <c r="L162" s="5">
        <v>18.153770026787413</v>
      </c>
    </row>
    <row r="163" spans="1:12">
      <c r="A163" s="5">
        <v>2081</v>
      </c>
      <c r="B163" s="18">
        <v>617.03484816971002</v>
      </c>
      <c r="C163" s="5">
        <v>429.12718991956336</v>
      </c>
      <c r="D163" s="5">
        <v>298.99576815268523</v>
      </c>
      <c r="E163" s="5">
        <v>208.70775688808632</v>
      </c>
      <c r="F163" s="5">
        <v>145.94817674752412</v>
      </c>
      <c r="G163" s="5">
        <v>102.24389999999978</v>
      </c>
      <c r="H163" s="5">
        <v>71.754149674918537</v>
      </c>
      <c r="I163" s="65">
        <v>50.445202335620053</v>
      </c>
      <c r="J163" s="5">
        <v>35.526171434950136</v>
      </c>
      <c r="K163" s="5">
        <v>25.062547426967974</v>
      </c>
      <c r="L163" s="5">
        <v>17.710995148085281</v>
      </c>
    </row>
    <row r="164" spans="1:12">
      <c r="A164" s="5">
        <v>2082</v>
      </c>
      <c r="B164" s="18">
        <v>632.85625453303578</v>
      </c>
      <c r="C164" s="5">
        <v>437.8848876730238</v>
      </c>
      <c r="D164" s="5">
        <v>303.54900320069567</v>
      </c>
      <c r="E164" s="5">
        <v>210.81591604857209</v>
      </c>
      <c r="F164" s="5">
        <v>146.68158467087849</v>
      </c>
      <c r="G164" s="5">
        <v>102.24389999999978</v>
      </c>
      <c r="H164" s="5">
        <v>71.397163855640343</v>
      </c>
      <c r="I164" s="65">
        <v>49.945744886752514</v>
      </c>
      <c r="J164" s="5">
        <v>35.001154123103589</v>
      </c>
      <c r="K164" s="5">
        <v>24.571124928399975</v>
      </c>
      <c r="L164" s="5">
        <v>17.27901965666857</v>
      </c>
    </row>
    <row r="165" spans="1:12">
      <c r="A165" s="5">
        <v>2083</v>
      </c>
      <c r="B165" s="18">
        <v>649.08333798260082</v>
      </c>
      <c r="C165" s="5">
        <v>446.82131395206517</v>
      </c>
      <c r="D165" s="5">
        <v>308.1715768534981</v>
      </c>
      <c r="E165" s="5">
        <v>212.94536974603241</v>
      </c>
      <c r="F165" s="5">
        <v>147.41867806118444</v>
      </c>
      <c r="G165" s="5">
        <v>102.24389999999978</v>
      </c>
      <c r="H165" s="5">
        <v>71.041954085214272</v>
      </c>
      <c r="I165" s="65">
        <v>49.451232561141097</v>
      </c>
      <c r="J165" s="5">
        <v>34.483895687786784</v>
      </c>
      <c r="K165" s="5">
        <v>24.089338165098017</v>
      </c>
      <c r="L165" s="5">
        <v>16.857580152847387</v>
      </c>
    </row>
    <row r="166" spans="1:12">
      <c r="A166" s="5">
        <v>2084</v>
      </c>
      <c r="B166" s="18">
        <v>665.72650049497531</v>
      </c>
      <c r="C166" s="5">
        <v>455.94011627761756</v>
      </c>
      <c r="D166" s="5">
        <v>312.86454502893213</v>
      </c>
      <c r="E166" s="5">
        <v>215.09633307680042</v>
      </c>
      <c r="F166" s="5">
        <v>148.15947543837629</v>
      </c>
      <c r="G166" s="5">
        <v>102.24389999999978</v>
      </c>
      <c r="H166" s="5">
        <v>70.688511527576409</v>
      </c>
      <c r="I166" s="65">
        <v>48.961616397169408</v>
      </c>
      <c r="J166" s="5">
        <v>33.974281465799791</v>
      </c>
      <c r="K166" s="5">
        <v>23.616998201076484</v>
      </c>
      <c r="L166" s="5">
        <v>16.446419661314525</v>
      </c>
    </row>
    <row r="167" spans="1:12">
      <c r="A167" s="5">
        <v>2085</v>
      </c>
      <c r="B167" s="18">
        <v>682.79641076407734</v>
      </c>
      <c r="C167" s="5">
        <v>465.24501660981377</v>
      </c>
      <c r="D167" s="5">
        <v>317.62897972480414</v>
      </c>
      <c r="E167" s="5">
        <v>217.26902330989941</v>
      </c>
      <c r="F167" s="5">
        <v>148.90399541545358</v>
      </c>
      <c r="G167" s="5">
        <v>102.24389999999978</v>
      </c>
      <c r="H167" s="5">
        <v>70.336827390623299</v>
      </c>
      <c r="I167" s="65">
        <v>48.476847917989517</v>
      </c>
      <c r="J167" s="5">
        <v>33.472198488472706</v>
      </c>
      <c r="K167" s="5">
        <v>23.153919804976951</v>
      </c>
      <c r="L167" s="5">
        <v>16.045287474453193</v>
      </c>
    </row>
    <row r="168" spans="1:12">
      <c r="I168" s="65"/>
    </row>
    <row r="169" spans="1:12">
      <c r="I169" s="65"/>
    </row>
    <row r="170" spans="1:12">
      <c r="I170" s="62"/>
    </row>
    <row r="171" spans="1:12">
      <c r="I171" s="62"/>
    </row>
    <row r="172" spans="1:12">
      <c r="I172" s="62"/>
    </row>
  </sheetData>
  <mergeCells count="8">
    <mergeCell ref="AL5:AM5"/>
    <mergeCell ref="D8:E8"/>
    <mergeCell ref="Z5:AA5"/>
    <mergeCell ref="AB5:AC5"/>
    <mergeCell ref="AD5:AE5"/>
    <mergeCell ref="AF5:AG5"/>
    <mergeCell ref="AH5:AI5"/>
    <mergeCell ref="AJ5:AK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79"/>
  <sheetViews>
    <sheetView topLeftCell="C1" workbookViewId="0">
      <selection activeCell="I21" sqref="I21"/>
    </sheetView>
  </sheetViews>
  <sheetFormatPr defaultRowHeight="15"/>
  <cols>
    <col min="3" max="3" width="9.140625" customWidth="1"/>
    <col min="4" max="4" width="23.5703125" customWidth="1"/>
    <col min="5" max="5" width="20.42578125" customWidth="1"/>
  </cols>
  <sheetData>
    <row r="1" spans="2:5">
      <c r="B1" t="s">
        <v>119</v>
      </c>
    </row>
    <row r="3" spans="2:5">
      <c r="D3" t="s">
        <v>120</v>
      </c>
      <c r="E3" t="s">
        <v>112</v>
      </c>
    </row>
    <row r="4" spans="2:5">
      <c r="C4">
        <v>2010</v>
      </c>
      <c r="D4">
        <v>-1299990.5839221803</v>
      </c>
      <c r="E4">
        <v>-679821.57943459414</v>
      </c>
    </row>
    <row r="5" spans="2:5">
      <c r="C5">
        <v>2011</v>
      </c>
      <c r="D5">
        <v>54587.46617730963</v>
      </c>
      <c r="E5">
        <v>-119689.58294495032</v>
      </c>
    </row>
    <row r="6" spans="2:5">
      <c r="C6">
        <v>2012</v>
      </c>
      <c r="D6">
        <v>70809.506500535645</v>
      </c>
      <c r="E6">
        <v>-105083.49615458958</v>
      </c>
    </row>
    <row r="7" spans="2:5">
      <c r="C7">
        <v>2013</v>
      </c>
      <c r="D7">
        <v>86701.527533913264</v>
      </c>
      <c r="E7">
        <v>-90772.233840239001</v>
      </c>
    </row>
    <row r="8" spans="2:5">
      <c r="C8">
        <v>2014</v>
      </c>
      <c r="D8">
        <v>102269.89452764764</v>
      </c>
      <c r="E8">
        <v>-76750.137744665146</v>
      </c>
    </row>
    <row r="9" spans="2:5">
      <c r="C9">
        <v>2015</v>
      </c>
      <c r="D9">
        <v>117520.85417606356</v>
      </c>
      <c r="E9">
        <v>-63011.654639082262</v>
      </c>
    </row>
    <row r="10" spans="2:5">
      <c r="C10">
        <v>2016</v>
      </c>
      <c r="D10">
        <v>135302.53677124088</v>
      </c>
      <c r="E10">
        <v>-49551.334420063766</v>
      </c>
    </row>
    <row r="11" spans="2:5">
      <c r="C11">
        <v>2017</v>
      </c>
      <c r="D11">
        <v>149936.95831822488</v>
      </c>
      <c r="E11">
        <v>-36363.828240335453</v>
      </c>
    </row>
    <row r="12" spans="2:5">
      <c r="C12">
        <v>2018</v>
      </c>
      <c r="D12">
        <v>164272.02261249209</v>
      </c>
      <c r="E12">
        <v>-23443.88667287305</v>
      </c>
    </row>
    <row r="13" spans="2:5">
      <c r="C13">
        <v>2019</v>
      </c>
      <c r="D13">
        <v>178313.52328032418</v>
      </c>
      <c r="E13">
        <v>-10786.357907700585</v>
      </c>
    </row>
    <row r="14" spans="2:5">
      <c r="C14">
        <v>2020</v>
      </c>
      <c r="D14">
        <v>192067.14578275522</v>
      </c>
      <c r="E14">
        <v>1613.8140191608109</v>
      </c>
    </row>
    <row r="15" spans="2:5">
      <c r="C15">
        <v>2021</v>
      </c>
      <c r="D15">
        <v>205538.4693837231</v>
      </c>
      <c r="E15">
        <v>13761.590965182288</v>
      </c>
    </row>
    <row r="16" spans="2:5">
      <c r="C16">
        <v>2022</v>
      </c>
      <c r="D16">
        <v>218732.96908305655</v>
      </c>
      <c r="E16">
        <v>25661.842389790691</v>
      </c>
    </row>
    <row r="17" spans="3:5">
      <c r="C17">
        <v>2023</v>
      </c>
      <c r="D17">
        <v>231656.01751491637</v>
      </c>
      <c r="E17">
        <v>37319.347032357124</v>
      </c>
    </row>
    <row r="18" spans="3:5">
      <c r="C18">
        <v>2024</v>
      </c>
      <c r="D18">
        <v>244312.88681230228</v>
      </c>
      <c r="E18">
        <v>48738.794560249196</v>
      </c>
    </row>
    <row r="19" spans="3:5">
      <c r="C19">
        <v>2025</v>
      </c>
      <c r="D19">
        <v>256708.75043821568</v>
      </c>
      <c r="E19">
        <v>59924.787187466514</v>
      </c>
    </row>
    <row r="20" spans="3:5">
      <c r="C20">
        <v>2026</v>
      </c>
      <c r="D20">
        <v>268848.68498406804</v>
      </c>
      <c r="E20">
        <v>70881.841264378047</v>
      </c>
    </row>
    <row r="21" spans="3:5">
      <c r="C21">
        <v>2027</v>
      </c>
      <c r="D21">
        <v>280737.67193591304</v>
      </c>
      <c r="E21">
        <v>81614.3888390715</v>
      </c>
    </row>
    <row r="22" spans="3:5">
      <c r="C22">
        <v>2028</v>
      </c>
      <c r="D22">
        <v>292380.59940906393</v>
      </c>
      <c r="E22">
        <v>92126.779190809233</v>
      </c>
    </row>
    <row r="23" spans="3:5">
      <c r="C23">
        <v>2029</v>
      </c>
      <c r="D23">
        <v>300126.59456190444</v>
      </c>
      <c r="E23">
        <v>99244.620601206669</v>
      </c>
    </row>
    <row r="24" spans="3:5">
      <c r="C24">
        <v>2030</v>
      </c>
      <c r="D24">
        <v>307750.89273045992</v>
      </c>
      <c r="E24">
        <v>106250.63319057634</v>
      </c>
    </row>
    <row r="25" spans="3:5">
      <c r="C25">
        <v>2031</v>
      </c>
      <c r="D25">
        <v>318797.11729514971</v>
      </c>
      <c r="E25">
        <v>116226.14547260944</v>
      </c>
    </row>
    <row r="26" spans="3:5">
      <c r="C26">
        <v>2032</v>
      </c>
      <c r="D26">
        <v>322642.01396302239</v>
      </c>
      <c r="E26">
        <v>119934.17008289509</v>
      </c>
    </row>
    <row r="27" spans="3:5">
      <c r="C27">
        <v>2033</v>
      </c>
      <c r="D27">
        <v>329912.57031437149</v>
      </c>
      <c r="E27">
        <v>126615.12488769856</v>
      </c>
    </row>
    <row r="28" spans="3:5">
      <c r="C28">
        <v>2034</v>
      </c>
      <c r="D28">
        <v>340446.2989753664</v>
      </c>
      <c r="E28">
        <v>136127.81466470275</v>
      </c>
    </row>
    <row r="29" spans="3:5">
      <c r="C29">
        <v>2035</v>
      </c>
      <c r="D29">
        <v>344113.9328096956</v>
      </c>
      <c r="E29">
        <v>139664.35426843516</v>
      </c>
    </row>
    <row r="30" spans="3:5">
      <c r="C30">
        <v>2036</v>
      </c>
      <c r="D30">
        <v>351047.24247236946</v>
      </c>
      <c r="E30">
        <v>146035.37186294887</v>
      </c>
    </row>
    <row r="31" spans="3:5">
      <c r="C31">
        <v>2037</v>
      </c>
      <c r="D31">
        <v>361092.34003107587</v>
      </c>
      <c r="E31">
        <v>155106.75324454205</v>
      </c>
    </row>
    <row r="32" spans="3:5">
      <c r="C32">
        <v>2038</v>
      </c>
      <c r="D32">
        <v>364588.79309970955</v>
      </c>
      <c r="E32">
        <v>158478.6907409936</v>
      </c>
    </row>
    <row r="33" spans="3:5">
      <c r="C33">
        <v>2039</v>
      </c>
      <c r="D33">
        <v>371200.42926190933</v>
      </c>
      <c r="E33">
        <v>164554.11164576095</v>
      </c>
    </row>
    <row r="34" spans="3:5">
      <c r="C34">
        <v>2040</v>
      </c>
      <c r="D34">
        <v>380779.48807411036</v>
      </c>
      <c r="E34">
        <v>173204.6177619081</v>
      </c>
    </row>
    <row r="35" spans="3:5">
      <c r="C35">
        <v>2041</v>
      </c>
      <c r="D35">
        <v>384113.7121642913</v>
      </c>
      <c r="E35">
        <v>176420.09243157157</v>
      </c>
    </row>
    <row r="36" spans="3:5">
      <c r="C36">
        <v>2042</v>
      </c>
      <c r="D36">
        <v>390418.59655717271</v>
      </c>
      <c r="E36">
        <v>182213.62713014684</v>
      </c>
    </row>
    <row r="37" spans="3:5">
      <c r="C37">
        <v>2043</v>
      </c>
      <c r="D37">
        <v>399553.23582119681</v>
      </c>
      <c r="E37">
        <v>190462.7803795631</v>
      </c>
    </row>
    <row r="38" spans="3:5">
      <c r="C38">
        <v>2044</v>
      </c>
      <c r="D38">
        <v>402732.75547894591</v>
      </c>
      <c r="E38">
        <v>193529.04765357974</v>
      </c>
    </row>
    <row r="39" spans="3:5">
      <c r="C39">
        <v>2045</v>
      </c>
      <c r="D39">
        <v>408745.11742169596</v>
      </c>
      <c r="E39">
        <v>199053.77020119922</v>
      </c>
    </row>
    <row r="40" spans="3:5">
      <c r="C40">
        <v>2046</v>
      </c>
      <c r="D40">
        <v>417457.1588590024</v>
      </c>
      <c r="E40">
        <v>206921.39256353234</v>
      </c>
    </row>
    <row r="41" spans="3:5">
      <c r="C41">
        <v>2047</v>
      </c>
      <c r="D41">
        <v>420489.22659470211</v>
      </c>
      <c r="E41">
        <v>209845.4480941738</v>
      </c>
    </row>
    <row r="42" spans="3:5">
      <c r="C42">
        <v>2048</v>
      </c>
      <c r="D42">
        <v>426222.71627036494</v>
      </c>
      <c r="E42">
        <v>215113.90676775749</v>
      </c>
    </row>
    <row r="43" spans="3:5">
      <c r="C43">
        <v>2049</v>
      </c>
      <c r="D43">
        <v>434529.49334143545</v>
      </c>
      <c r="E43">
        <v>222615.42448689521</v>
      </c>
    </row>
    <row r="44" spans="3:5">
      <c r="C44">
        <v>2050</v>
      </c>
      <c r="D44">
        <v>437420.88662552112</v>
      </c>
      <c r="E44">
        <v>225403.8005435667</v>
      </c>
    </row>
    <row r="45" spans="3:5">
      <c r="C45">
        <v>2051</v>
      </c>
      <c r="D45">
        <v>442888.37521162455</v>
      </c>
      <c r="E45">
        <v>230427.81546454539</v>
      </c>
    </row>
    <row r="46" spans="3:5">
      <c r="C46">
        <v>2052</v>
      </c>
      <c r="D46">
        <v>450809.76909473678</v>
      </c>
      <c r="E46">
        <v>237581.29070113052</v>
      </c>
    </row>
    <row r="47" spans="3:5">
      <c r="C47">
        <v>2053</v>
      </c>
      <c r="D47">
        <v>453567.0143618763</v>
      </c>
      <c r="E47">
        <v>240240.2795985702</v>
      </c>
    </row>
    <row r="48" spans="3:5">
      <c r="C48">
        <v>2054</v>
      </c>
      <c r="D48">
        <v>458780.84259297629</v>
      </c>
      <c r="E48">
        <v>245031.18889968831</v>
      </c>
    </row>
    <row r="49" spans="3:5">
      <c r="C49">
        <v>2055</v>
      </c>
      <c r="D49">
        <v>466334.73254100583</v>
      </c>
      <c r="E49">
        <v>251852.76595790638</v>
      </c>
    </row>
    <row r="50" spans="3:5">
      <c r="C50">
        <v>2056</v>
      </c>
      <c r="D50">
        <v>468964.05357222666</v>
      </c>
      <c r="E50">
        <v>254388.36788439844</v>
      </c>
    </row>
    <row r="51" spans="3:5">
      <c r="C51">
        <v>2057</v>
      </c>
      <c r="D51">
        <v>473935.98979544325</v>
      </c>
      <c r="E51">
        <v>258956.98347580852</v>
      </c>
    </row>
    <row r="52" spans="3:5">
      <c r="C52">
        <v>2058</v>
      </c>
      <c r="D52">
        <v>481139.42573475139</v>
      </c>
      <c r="E52">
        <v>265462.05745881435</v>
      </c>
    </row>
    <row r="53" spans="3:5">
      <c r="C53">
        <v>2059</v>
      </c>
      <c r="D53">
        <v>483646.75772420201</v>
      </c>
      <c r="E53">
        <v>267879.99400948151</v>
      </c>
    </row>
    <row r="54" spans="3:5">
      <c r="C54">
        <v>2060</v>
      </c>
      <c r="D54">
        <v>488388.02448102541</v>
      </c>
      <c r="E54">
        <v>272236.62597184372</v>
      </c>
    </row>
    <row r="55" spans="3:5">
      <c r="C55">
        <v>2061</v>
      </c>
      <c r="D55">
        <v>495257.26551478112</v>
      </c>
      <c r="E55">
        <v>278439.87751887355</v>
      </c>
    </row>
    <row r="56" spans="3:5">
      <c r="C56">
        <v>2062</v>
      </c>
      <c r="D56">
        <v>497648.26848804893</v>
      </c>
      <c r="E56">
        <v>280745.60459933092</v>
      </c>
    </row>
    <row r="57" spans="3:5">
      <c r="C57">
        <v>2063</v>
      </c>
      <c r="D57">
        <v>502169.56786727952</v>
      </c>
      <c r="E57">
        <v>284900.08444340719</v>
      </c>
    </row>
    <row r="58" spans="3:5">
      <c r="C58">
        <v>2064</v>
      </c>
      <c r="D58">
        <v>508720.11899705348</v>
      </c>
      <c r="E58">
        <v>290815.51285343739</v>
      </c>
    </row>
    <row r="59" spans="3:5">
      <c r="C59">
        <v>2065</v>
      </c>
      <c r="D59">
        <v>511000.19061172032</v>
      </c>
      <c r="E59">
        <v>293014.23298285564</v>
      </c>
    </row>
    <row r="60" spans="3:5">
      <c r="C60">
        <v>2066</v>
      </c>
      <c r="D60">
        <v>515311.72843119298</v>
      </c>
      <c r="E60">
        <v>296975.93582801067</v>
      </c>
    </row>
    <row r="61" spans="3:5">
      <c r="C61">
        <v>2067</v>
      </c>
      <c r="D61">
        <v>521558.37558012933</v>
      </c>
      <c r="E61">
        <v>302616.89064464328</v>
      </c>
    </row>
    <row r="62" spans="3:5">
      <c r="C62">
        <v>2068</v>
      </c>
      <c r="D62">
        <v>523732.66333792009</v>
      </c>
      <c r="E62">
        <v>304713.56468590233</v>
      </c>
    </row>
    <row r="63" spans="3:5">
      <c r="C63">
        <v>2069</v>
      </c>
      <c r="D63">
        <v>527844.17221005925</v>
      </c>
      <c r="E63">
        <v>308491.43040748034</v>
      </c>
    </row>
    <row r="64" spans="3:5">
      <c r="C64">
        <v>2070</v>
      </c>
      <c r="D64">
        <v>533801.01562718069</v>
      </c>
      <c r="E64">
        <v>313870.64153624856</v>
      </c>
    </row>
    <row r="65" spans="3:5">
      <c r="C65">
        <v>2071</v>
      </c>
      <c r="D65">
        <v>535874.42852577951</v>
      </c>
      <c r="E65">
        <v>315869.99987956171</v>
      </c>
    </row>
    <row r="66" spans="3:5">
      <c r="C66">
        <v>2072</v>
      </c>
      <c r="D66">
        <v>539795.18985958758</v>
      </c>
      <c r="E66">
        <v>319472.55327277293</v>
      </c>
    </row>
    <row r="67" spans="3:5">
      <c r="C67">
        <v>2073</v>
      </c>
      <c r="D67">
        <v>545475.67598118563</v>
      </c>
      <c r="E67">
        <v>324602.15969874576</v>
      </c>
    </row>
    <row r="68" spans="3:5">
      <c r="C68">
        <v>2074</v>
      </c>
      <c r="D68">
        <v>547452.89563260577</v>
      </c>
      <c r="E68">
        <v>326508.71292389295</v>
      </c>
    </row>
    <row r="69" spans="3:5">
      <c r="C69">
        <v>2075</v>
      </c>
      <c r="D69">
        <v>551191.76062235702</v>
      </c>
      <c r="E69">
        <v>329944.08292961388</v>
      </c>
    </row>
    <row r="70" spans="3:5">
      <c r="C70">
        <v>2076</v>
      </c>
      <c r="D70">
        <v>556608.71246301534</v>
      </c>
      <c r="E70">
        <v>334835.66010000004</v>
      </c>
    </row>
    <row r="71" spans="3:5">
      <c r="C71">
        <v>2077</v>
      </c>
      <c r="D71">
        <v>558494.2037042859</v>
      </c>
      <c r="E71">
        <v>336653.70914112416</v>
      </c>
    </row>
    <row r="72" spans="3:5">
      <c r="C72">
        <v>2078</v>
      </c>
      <c r="D72">
        <v>562059.61335298722</v>
      </c>
      <c r="E72">
        <v>339929.64717688685</v>
      </c>
    </row>
    <row r="73" spans="3:5">
      <c r="C73">
        <v>2079</v>
      </c>
      <c r="D73">
        <v>567225.25949555729</v>
      </c>
      <c r="E73">
        <v>344594.23311032879</v>
      </c>
    </row>
    <row r="74" spans="3:5">
      <c r="C74">
        <v>2080</v>
      </c>
      <c r="D74">
        <v>569023.28051642468</v>
      </c>
      <c r="E74">
        <v>346327.87894611293</v>
      </c>
    </row>
    <row r="75" spans="3:5">
      <c r="C75">
        <v>2081</v>
      </c>
      <c r="D75">
        <v>572435.51216157223</v>
      </c>
      <c r="E75">
        <v>349459.92799789598</v>
      </c>
    </row>
    <row r="76" spans="3:5">
      <c r="C76">
        <v>2082</v>
      </c>
      <c r="D76">
        <v>577362.0036214767</v>
      </c>
      <c r="E76">
        <v>353908.37431866484</v>
      </c>
    </row>
    <row r="77" spans="3:5">
      <c r="C77">
        <v>2083</v>
      </c>
      <c r="D77">
        <v>579077.12196596712</v>
      </c>
      <c r="E77">
        <v>355561.86476504832</v>
      </c>
    </row>
    <row r="78" spans="3:5">
      <c r="C78">
        <v>2084</v>
      </c>
      <c r="D78">
        <v>582319.92184213467</v>
      </c>
      <c r="E78">
        <v>358541.11893953109</v>
      </c>
    </row>
    <row r="79" spans="3:5">
      <c r="C79">
        <v>2085</v>
      </c>
      <c r="D79">
        <v>587017.94390159799</v>
      </c>
      <c r="E79">
        <v>362783.17158084194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G2:H77"/>
  <sheetViews>
    <sheetView topLeftCell="C1" workbookViewId="0">
      <selection activeCell="J14" sqref="J14"/>
    </sheetView>
  </sheetViews>
  <sheetFormatPr defaultRowHeight="15"/>
  <cols>
    <col min="8" max="8" width="21.7109375" customWidth="1"/>
  </cols>
  <sheetData>
    <row r="2" spans="7:8">
      <c r="G2">
        <v>1980</v>
      </c>
      <c r="H2">
        <v>-10448018.392473236</v>
      </c>
    </row>
    <row r="3" spans="7:8">
      <c r="G3">
        <v>1981</v>
      </c>
      <c r="H3">
        <v>-1589383.0549986036</v>
      </c>
    </row>
    <row r="4" spans="7:8">
      <c r="G4">
        <v>1982</v>
      </c>
      <c r="H4">
        <v>-1538790.9109980837</v>
      </c>
    </row>
    <row r="5" spans="7:8">
      <c r="G5">
        <v>1983</v>
      </c>
      <c r="H5">
        <v>-1489397.8512286274</v>
      </c>
    </row>
    <row r="6" spans="7:8">
      <c r="G6">
        <v>1984</v>
      </c>
      <c r="H6">
        <v>-1441175.4563677991</v>
      </c>
    </row>
    <row r="7" spans="7:8">
      <c r="G7">
        <v>1985</v>
      </c>
      <c r="H7">
        <v>-1394095.9806621792</v>
      </c>
    </row>
    <row r="8" spans="7:8">
      <c r="G8">
        <v>1986</v>
      </c>
      <c r="H8">
        <v>-1348132.3359633116</v>
      </c>
    </row>
    <row r="9" spans="7:8">
      <c r="G9">
        <v>1987</v>
      </c>
      <c r="H9">
        <v>-1303258.0761420215</v>
      </c>
    </row>
    <row r="10" spans="7:8">
      <c r="G10">
        <v>1988</v>
      </c>
      <c r="H10">
        <v>-1259447.381872132</v>
      </c>
    </row>
    <row r="11" spans="7:8">
      <c r="G11">
        <v>1989</v>
      </c>
      <c r="H11">
        <v>-1216675.0457748375</v>
      </c>
    </row>
    <row r="12" spans="7:8">
      <c r="G12">
        <v>1990</v>
      </c>
      <c r="H12">
        <v>-1174916.4579151687</v>
      </c>
    </row>
    <row r="13" spans="7:8">
      <c r="G13">
        <v>1991</v>
      </c>
      <c r="H13">
        <v>-1134147.5916422145</v>
      </c>
    </row>
    <row r="14" spans="7:8">
      <c r="G14">
        <v>1992</v>
      </c>
      <c r="H14">
        <v>-1094344.9897649577</v>
      </c>
    </row>
    <row r="15" spans="7:8">
      <c r="G15">
        <v>1993</v>
      </c>
      <c r="H15">
        <v>-1055485.7510557552</v>
      </c>
    </row>
    <row r="16" spans="7:8">
      <c r="G16">
        <v>1994</v>
      </c>
      <c r="H16">
        <v>-1017547.5170737226</v>
      </c>
    </row>
    <row r="17" spans="7:8">
      <c r="G17">
        <v>1995</v>
      </c>
      <c r="H17">
        <v>-980508.45930040535</v>
      </c>
    </row>
    <row r="18" spans="7:8">
      <c r="G18">
        <v>1996</v>
      </c>
      <c r="H18">
        <v>-944347.26658037724</v>
      </c>
    </row>
    <row r="19" spans="7:8">
      <c r="G19">
        <v>1997</v>
      </c>
      <c r="H19">
        <v>-909043.13285950385</v>
      </c>
    </row>
    <row r="20" spans="7:8">
      <c r="G20">
        <v>1998</v>
      </c>
      <c r="H20">
        <v>-874575.74521383923</v>
      </c>
    </row>
    <row r="21" spans="7:8">
      <c r="G21">
        <v>1999</v>
      </c>
      <c r="H21">
        <v>-840925.2721622535</v>
      </c>
    </row>
    <row r="22" spans="7:8">
      <c r="G22">
        <v>2000</v>
      </c>
      <c r="H22">
        <v>-808072.35225608619</v>
      </c>
    </row>
    <row r="23" spans="7:8">
      <c r="G23">
        <v>2001</v>
      </c>
      <c r="H23">
        <v>-775998.08293922571</v>
      </c>
    </row>
    <row r="24" spans="7:8">
      <c r="G24">
        <v>2002</v>
      </c>
      <c r="H24">
        <v>-744684.00967224967</v>
      </c>
    </row>
    <row r="25" spans="7:8">
      <c r="G25">
        <v>2003</v>
      </c>
      <c r="H25">
        <v>-714112.11531433277</v>
      </c>
    </row>
    <row r="26" spans="7:8">
      <c r="G26">
        <v>2004</v>
      </c>
      <c r="H26">
        <v>-684264.80975683406</v>
      </c>
    </row>
    <row r="27" spans="7:8">
      <c r="G27">
        <v>2005</v>
      </c>
      <c r="H27">
        <v>-655124.34774418082</v>
      </c>
    </row>
    <row r="28" spans="7:8">
      <c r="G28">
        <v>2006</v>
      </c>
      <c r="H28">
        <v>-626675.06340654241</v>
      </c>
    </row>
    <row r="29" spans="7:8">
      <c r="G29">
        <v>2007</v>
      </c>
      <c r="H29">
        <v>-598900.05734219961</v>
      </c>
    </row>
    <row r="30" spans="7:8">
      <c r="G30">
        <v>2008</v>
      </c>
      <c r="H30">
        <v>-571783.34862062661</v>
      </c>
    </row>
    <row r="31" spans="7:8">
      <c r="G31">
        <v>2009</v>
      </c>
      <c r="H31">
        <v>-545309.33507747576</v>
      </c>
    </row>
    <row r="32" spans="7:8">
      <c r="G32">
        <v>2010</v>
      </c>
      <c r="H32">
        <v>-519462.7843375525</v>
      </c>
    </row>
    <row r="33" spans="7:8">
      <c r="G33">
        <v>2011</v>
      </c>
      <c r="H33">
        <v>-494228.8250505575</v>
      </c>
    </row>
    <row r="34" spans="7:8">
      <c r="G34">
        <v>2012</v>
      </c>
      <c r="H34">
        <v>-469592.93833455304</v>
      </c>
    </row>
    <row r="35" spans="7:8">
      <c r="G35">
        <v>2013</v>
      </c>
      <c r="H35">
        <v>-445540.94942222675</v>
      </c>
    </row>
    <row r="36" spans="7:8">
      <c r="G36">
        <v>2014</v>
      </c>
      <c r="H36">
        <v>-422059.01950515574</v>
      </c>
    </row>
    <row r="37" spans="7:8">
      <c r="G37">
        <v>2015</v>
      </c>
      <c r="H37">
        <v>-399133.63777136803</v>
      </c>
    </row>
    <row r="38" spans="7:8">
      <c r="G38">
        <v>2016</v>
      </c>
      <c r="H38">
        <v>-370805.37426855532</v>
      </c>
    </row>
    <row r="39" spans="7:8">
      <c r="G39">
        <v>2017</v>
      </c>
      <c r="H39">
        <v>-343289.45337831206</v>
      </c>
    </row>
    <row r="40" spans="7:8">
      <c r="G40">
        <v>2018</v>
      </c>
      <c r="H40">
        <v>-316563.28174040304</v>
      </c>
    </row>
    <row r="41" spans="7:8">
      <c r="G41">
        <v>2019</v>
      </c>
      <c r="H41">
        <v>-290604.88064875617</v>
      </c>
    </row>
    <row r="42" spans="7:8">
      <c r="G42">
        <v>2020</v>
      </c>
      <c r="H42">
        <v>-265392.86960739177</v>
      </c>
    </row>
    <row r="43" spans="7:8">
      <c r="G43">
        <v>2021</v>
      </c>
      <c r="H43">
        <v>-240906.45032056142</v>
      </c>
    </row>
    <row r="44" spans="7:8">
      <c r="G44">
        <v>2022</v>
      </c>
      <c r="H44">
        <v>-217125.39110575779</v>
      </c>
    </row>
    <row r="45" spans="7:8">
      <c r="G45">
        <v>2023</v>
      </c>
      <c r="H45">
        <v>-194030.01171854278</v>
      </c>
    </row>
    <row r="46" spans="7:8">
      <c r="G46">
        <v>2024</v>
      </c>
      <c r="H46">
        <v>-171601.16857842728</v>
      </c>
    </row>
    <row r="47" spans="7:8">
      <c r="G47">
        <v>2025</v>
      </c>
      <c r="H47">
        <v>-149820.24038531655</v>
      </c>
    </row>
    <row r="48" spans="7:8">
      <c r="G48">
        <v>2026</v>
      </c>
      <c r="H48">
        <v>-128669.1141163127</v>
      </c>
    </row>
    <row r="49" spans="7:8">
      <c r="G49">
        <v>2027</v>
      </c>
      <c r="H49">
        <v>-108130.17139291228</v>
      </c>
    </row>
    <row r="50" spans="7:8">
      <c r="G50">
        <v>2028</v>
      </c>
      <c r="H50">
        <v>-61276.533603624906</v>
      </c>
    </row>
    <row r="51" spans="7:8">
      <c r="G51">
        <v>2029</v>
      </c>
      <c r="H51">
        <v>-46902.112630672054</v>
      </c>
    </row>
    <row r="52" spans="7:8">
      <c r="G52">
        <v>2030</v>
      </c>
      <c r="H52">
        <v>-32868.385664049769</v>
      </c>
    </row>
    <row r="53" spans="7:8">
      <c r="G53">
        <v>2031</v>
      </c>
      <c r="H53">
        <v>-19167.278133847052</v>
      </c>
    </row>
    <row r="54" spans="7:8">
      <c r="G54">
        <v>2032</v>
      </c>
      <c r="H54">
        <v>-5790.9068510727957</v>
      </c>
    </row>
    <row r="55" spans="7:8">
      <c r="G55">
        <v>2033</v>
      </c>
      <c r="H55">
        <v>7268.4245280702598</v>
      </c>
    </row>
    <row r="56" spans="7:8">
      <c r="G56">
        <v>2034</v>
      </c>
      <c r="H56">
        <v>20018.229930407368</v>
      </c>
    </row>
    <row r="57" spans="7:8">
      <c r="G57">
        <v>2035</v>
      </c>
      <c r="H57">
        <v>32465.845189057291</v>
      </c>
    </row>
    <row r="58" spans="7:8">
      <c r="G58">
        <v>2036</v>
      </c>
      <c r="H58">
        <v>44618.432264223229</v>
      </c>
    </row>
    <row r="59" spans="7:8">
      <c r="G59">
        <v>2037</v>
      </c>
      <c r="H59">
        <v>56482.98336394527</v>
      </c>
    </row>
    <row r="60" spans="7:8">
      <c r="G60">
        <v>2038</v>
      </c>
      <c r="H60">
        <v>68066.324967175489</v>
      </c>
    </row>
    <row r="61" spans="7:8">
      <c r="G61">
        <v>2039</v>
      </c>
      <c r="H61">
        <v>79375.121751499828</v>
      </c>
    </row>
    <row r="62" spans="7:8">
      <c r="G62">
        <v>2040</v>
      </c>
      <c r="H62">
        <v>90415.880427765427</v>
      </c>
    </row>
    <row r="63" spans="7:8">
      <c r="G63">
        <v>2041</v>
      </c>
      <c r="H63">
        <v>101194.95348380902</v>
      </c>
    </row>
    <row r="64" spans="7:8">
      <c r="G64">
        <v>2042</v>
      </c>
      <c r="H64">
        <v>111718.54283945751</v>
      </c>
    </row>
    <row r="65" spans="7:8">
      <c r="G65">
        <v>2043</v>
      </c>
      <c r="H65">
        <v>121992.70341488719</v>
      </c>
    </row>
    <row r="66" spans="7:8">
      <c r="G66">
        <v>2044</v>
      </c>
      <c r="H66">
        <v>132023.34661440714</v>
      </c>
    </row>
    <row r="67" spans="7:8">
      <c r="G67">
        <v>2045</v>
      </c>
      <c r="H67">
        <v>141816.2437276647</v>
      </c>
    </row>
    <row r="68" spans="7:8">
      <c r="G68">
        <v>2046</v>
      </c>
      <c r="H68">
        <v>151377.02925023041</v>
      </c>
    </row>
    <row r="69" spans="7:8">
      <c r="G69">
        <v>2047</v>
      </c>
      <c r="H69">
        <v>160711.2041254756</v>
      </c>
    </row>
    <row r="70" spans="7:8">
      <c r="G70">
        <v>2048</v>
      </c>
      <c r="H70">
        <v>169824.1389096044</v>
      </c>
    </row>
    <row r="71" spans="7:8">
      <c r="G71">
        <v>2049</v>
      </c>
      <c r="H71">
        <v>178721.07686166675</v>
      </c>
    </row>
    <row r="72" spans="7:8">
      <c r="G72">
        <v>2050</v>
      </c>
      <c r="H72">
        <v>187407.13696032041</v>
      </c>
    </row>
    <row r="73" spans="7:8">
      <c r="G73">
        <v>2051</v>
      </c>
      <c r="H73">
        <v>195891.39265627379</v>
      </c>
    </row>
    <row r="74" spans="7:8">
      <c r="G74">
        <v>2052</v>
      </c>
      <c r="H74">
        <v>204170.734588705</v>
      </c>
    </row>
    <row r="75" spans="7:8">
      <c r="G75">
        <v>2053</v>
      </c>
      <c r="H75">
        <v>212253.84473451274</v>
      </c>
    </row>
    <row r="76" spans="7:8">
      <c r="G76">
        <v>2054</v>
      </c>
      <c r="H76">
        <v>220145.37390100653</v>
      </c>
    </row>
    <row r="77" spans="7:8">
      <c r="G77">
        <v>2055</v>
      </c>
      <c r="H77">
        <v>227849.86266554566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1a and counterfactual</vt:lpstr>
      <vt:lpstr>1b and counterfactual</vt:lpstr>
      <vt:lpstr>Ændret CPI, 1a</vt:lpstr>
      <vt:lpstr>1a</vt:lpstr>
      <vt:lpstr>1b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</dc:creator>
  <cp:lastModifiedBy>Nathalie</cp:lastModifiedBy>
  <cp:lastPrinted>2016-05-22T15:59:44Z</cp:lastPrinted>
  <dcterms:created xsi:type="dcterms:W3CDTF">2016-05-21T02:08:11Z</dcterms:created>
  <dcterms:modified xsi:type="dcterms:W3CDTF">2016-06-02T08:55:35Z</dcterms:modified>
</cp:coreProperties>
</file>