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D:\Data dummy\Template\"/>
    </mc:Choice>
  </mc:AlternateContent>
  <xr:revisionPtr revIDLastSave="0" documentId="13_ncr:1_{5AADEEE0-674F-46B6-8129-D88C66932688}" xr6:coauthVersionLast="47" xr6:coauthVersionMax="47" xr10:uidLastSave="{00000000-0000-0000-0000-000000000000}"/>
  <bookViews>
    <workbookView xWindow="-120" yWindow="-120" windowWidth="20730" windowHeight="11160" xr2:uid="{00000000-000D-0000-FFFF-FFFF00000000}"/>
  </bookViews>
  <sheets>
    <sheet name="STANDAR PENDIDIKAN" sheetId="1" r:id="rId1"/>
    <sheet name="STANDAR PkM" sheetId="2" r:id="rId2"/>
    <sheet name="STANDAR PENELITIAN" sheetId="3" r:id="rId3"/>
    <sheet name="STANDAR PENDUKUNG" sheetId="4" r:id="rId4"/>
    <sheet name="Statistik" sheetId="5" state="hidden" r:id="rId5"/>
    <sheet name="Chart" sheetId="6" state="hidden" r:id="rId6"/>
  </sheets>
  <definedNames>
    <definedName name="_xlnm._FilterDatabase" localSheetId="0" hidden="1">'STANDAR PENDIDIKAN'!$A$1:$J$173</definedName>
    <definedName name="_xlnm._FilterDatabase" localSheetId="3" hidden="1">'STANDAR PENDUKUNG'!$A$1:$I$56</definedName>
    <definedName name="_xlnm._FilterDatabase" localSheetId="2" hidden="1">'STANDAR PENELITIAN'!$A$1:$H$43</definedName>
    <definedName name="_xlnm._FilterDatabase" localSheetId="1" hidden="1">'STANDAR PkM'!$A$1:$H$38</definedName>
    <definedName name="Z_40AA10E8_B79F_4F16_A14A_4DC683548E56_.wvu.FilterData" localSheetId="0" hidden="1">'STANDAR PENDIDIKAN'!$I$1:$I$179</definedName>
    <definedName name="Z_E159C76B_2235_49A6_A1A1_6B9692C84262_.wvu.FilterData" localSheetId="0" hidden="1">'STANDAR PENDIDIKAN'!$I$1:$I$173</definedName>
    <definedName name="Z_E159C76B_2235_49A6_A1A1_6B9692C84262_.wvu.FilterData" localSheetId="3" hidden="1">'STANDAR PENDUKUNG'!$A$1:$J$56</definedName>
  </definedNames>
  <calcPr calcId="191029"/>
  <customWorkbookViews>
    <customWorkbookView name="Filter 1" guid="{E159C76B-2235-49A6-A1A1-6B9692C84262}" maximized="1" windowWidth="0" windowHeight="0" activeSheetId="0"/>
    <customWorkbookView name="Tercapai" guid="{40AA10E8-B79F-4F16-A14A-4DC683548E56}" maximized="1" windowWidth="0" windowHeight="0" activeSheetId="0"/>
  </customWorkbookViews>
</workbook>
</file>

<file path=xl/calcChain.xml><?xml version="1.0" encoding="utf-8"?>
<calcChain xmlns="http://schemas.openxmlformats.org/spreadsheetml/2006/main">
  <c r="H7" i="4" l="1"/>
  <c r="H12" i="4"/>
  <c r="H16" i="4"/>
  <c r="H19" i="4"/>
  <c r="H21" i="4"/>
  <c r="H24" i="4"/>
  <c r="H45" i="4"/>
  <c r="H2" i="3"/>
  <c r="H2" i="2"/>
  <c r="H21" i="1" l="1"/>
  <c r="I21" i="1" s="1"/>
  <c r="I110" i="1"/>
  <c r="I116" i="1"/>
  <c r="F41" i="4"/>
  <c r="F40" i="4"/>
  <c r="F39" i="4"/>
  <c r="H34" i="4" s="1"/>
  <c r="F33" i="4"/>
  <c r="F32" i="4"/>
  <c r="F31" i="4"/>
  <c r="H26" i="4" s="1"/>
  <c r="H45" i="3"/>
  <c r="H43" i="3"/>
  <c r="I38" i="2"/>
  <c r="H40" i="2"/>
  <c r="H38" i="2"/>
  <c r="I43" i="3" l="1"/>
  <c r="H102" i="1"/>
  <c r="H100" i="1"/>
  <c r="H97" i="1"/>
  <c r="H12" i="1"/>
  <c r="H32" i="3" l="1"/>
  <c r="H21" i="3"/>
  <c r="H16" i="3"/>
  <c r="H9" i="3"/>
  <c r="H7" i="3"/>
  <c r="H26" i="2" l="1"/>
  <c r="H14" i="2"/>
  <c r="H19" i="2"/>
  <c r="H9" i="2"/>
  <c r="H7" i="2"/>
  <c r="H113" i="1" l="1"/>
  <c r="H91" i="1"/>
  <c r="I12" i="1"/>
  <c r="H76" i="1"/>
  <c r="H73" i="1"/>
  <c r="H69" i="1"/>
  <c r="H52" i="1"/>
  <c r="H42" i="1"/>
  <c r="H38" i="1"/>
  <c r="H26" i="1"/>
  <c r="H23" i="1"/>
  <c r="I23" i="1" s="1"/>
  <c r="H19" i="1"/>
  <c r="I19" i="1" s="1"/>
  <c r="H17" i="1"/>
  <c r="I17" i="1" s="1"/>
  <c r="H15" i="1"/>
  <c r="I15" i="1" s="1"/>
  <c r="H9" i="1"/>
  <c r="I9" i="1" s="1"/>
  <c r="H148" i="1" l="1"/>
  <c r="I148" i="1" s="1"/>
  <c r="I56" i="4"/>
  <c r="I55" i="4"/>
  <c r="I54" i="4"/>
  <c r="I53" i="4"/>
  <c r="I52" i="4"/>
  <c r="I51" i="4"/>
  <c r="I50" i="4"/>
  <c r="I49" i="4"/>
  <c r="I48" i="4"/>
  <c r="I45" i="4"/>
  <c r="I44" i="4"/>
  <c r="I43" i="4"/>
  <c r="I42" i="4"/>
  <c r="I34" i="4"/>
  <c r="I26" i="4"/>
  <c r="I24" i="4"/>
  <c r="I23" i="4"/>
  <c r="I21" i="4"/>
  <c r="I19" i="4"/>
  <c r="I16" i="4"/>
  <c r="I12" i="4"/>
  <c r="I7" i="4"/>
  <c r="I6" i="4"/>
  <c r="I5" i="4"/>
  <c r="I4" i="4"/>
  <c r="I3" i="4"/>
  <c r="I2" i="4"/>
  <c r="I42" i="3"/>
  <c r="I41" i="3"/>
  <c r="I40" i="3"/>
  <c r="I39" i="3"/>
  <c r="I38" i="3"/>
  <c r="I37" i="3"/>
  <c r="I36" i="3"/>
  <c r="I35" i="3"/>
  <c r="I32" i="3"/>
  <c r="I31" i="3"/>
  <c r="I30" i="3"/>
  <c r="I29" i="3"/>
  <c r="I28" i="3"/>
  <c r="I27" i="3"/>
  <c r="I26" i="3"/>
  <c r="I21" i="3"/>
  <c r="I16" i="3"/>
  <c r="I15" i="3"/>
  <c r="I14" i="3"/>
  <c r="I9" i="3"/>
  <c r="I7" i="3"/>
  <c r="I2" i="3"/>
  <c r="I37" i="2"/>
  <c r="I36" i="2"/>
  <c r="I35" i="2"/>
  <c r="I34" i="2"/>
  <c r="I33" i="2"/>
  <c r="I32" i="2"/>
  <c r="I31" i="2"/>
  <c r="I30" i="2"/>
  <c r="I29" i="2"/>
  <c r="I26" i="2"/>
  <c r="I25" i="2"/>
  <c r="I24" i="2"/>
  <c r="I19" i="2"/>
  <c r="I14" i="2"/>
  <c r="I9" i="2"/>
  <c r="I7" i="2"/>
  <c r="I2" i="2"/>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3" i="1"/>
  <c r="I112" i="1"/>
  <c r="I111" i="1"/>
  <c r="I109" i="1"/>
  <c r="I108" i="1"/>
  <c r="I107" i="1"/>
  <c r="I106" i="1"/>
  <c r="I102" i="1"/>
  <c r="I100" i="1"/>
  <c r="I99" i="1"/>
  <c r="I97" i="1"/>
  <c r="I96" i="1"/>
  <c r="I95" i="1"/>
  <c r="I94" i="1"/>
  <c r="I91" i="1"/>
  <c r="I90" i="1"/>
  <c r="I89" i="1"/>
  <c r="I88" i="1"/>
  <c r="I87" i="1"/>
  <c r="I86" i="1"/>
  <c r="I85" i="1"/>
  <c r="I84" i="1"/>
  <c r="I83" i="1"/>
  <c r="I82" i="1"/>
  <c r="I81" i="1"/>
  <c r="I80" i="1"/>
  <c r="I79" i="1"/>
  <c r="I78" i="1"/>
  <c r="I76" i="1"/>
  <c r="I75" i="1"/>
  <c r="I73" i="1"/>
  <c r="I72" i="1"/>
  <c r="I71" i="1"/>
  <c r="I69" i="1"/>
  <c r="I68" i="1"/>
  <c r="I67" i="1"/>
  <c r="I66" i="1"/>
  <c r="I65" i="1"/>
  <c r="I64" i="1"/>
  <c r="I63" i="1"/>
  <c r="I62" i="1"/>
  <c r="I61" i="1"/>
  <c r="I60" i="1"/>
  <c r="I59" i="1"/>
  <c r="I58" i="1"/>
  <c r="I57" i="1"/>
  <c r="I56" i="1"/>
  <c r="I55" i="1"/>
  <c r="I54" i="1"/>
  <c r="I52" i="1"/>
  <c r="I51" i="1"/>
  <c r="I50" i="1"/>
  <c r="I49" i="1"/>
  <c r="I48" i="1"/>
  <c r="I47" i="1"/>
  <c r="I46" i="1"/>
  <c r="I45" i="1"/>
  <c r="I42" i="1"/>
  <c r="I41" i="1"/>
  <c r="I38" i="1"/>
  <c r="I37" i="1"/>
  <c r="I36" i="1"/>
  <c r="I35" i="1"/>
  <c r="I34" i="1"/>
  <c r="I33" i="1"/>
  <c r="I32" i="1"/>
  <c r="I31" i="1"/>
  <c r="I30" i="1"/>
  <c r="I29" i="1"/>
  <c r="I28" i="1"/>
  <c r="I26" i="1"/>
  <c r="I25" i="1"/>
  <c r="I14" i="1"/>
  <c r="I8" i="1"/>
  <c r="I7" i="1"/>
  <c r="I6" i="1"/>
  <c r="I5" i="1"/>
  <c r="I4" i="1"/>
  <c r="I3" i="1"/>
  <c r="I2" i="1"/>
  <c r="C4" i="5" l="1"/>
  <c r="C6" i="5" s="1"/>
  <c r="B2" i="6" s="1"/>
  <c r="C5" i="5"/>
  <c r="C16" i="5"/>
  <c r="C17" i="5"/>
  <c r="C32" i="5"/>
  <c r="C31" i="5"/>
  <c r="C8" i="5"/>
  <c r="C7" i="5"/>
  <c r="C9" i="5" s="1"/>
  <c r="B3" i="6" s="1"/>
  <c r="C14" i="5"/>
  <c r="C13" i="5"/>
  <c r="C15" i="5" s="1"/>
  <c r="B5" i="6" s="1"/>
  <c r="C2" i="5"/>
  <c r="C19" i="5"/>
  <c r="C21" i="5" s="1"/>
  <c r="B7" i="6" s="1"/>
  <c r="C20" i="5"/>
  <c r="C26" i="5"/>
  <c r="C25" i="5"/>
  <c r="C22" i="5"/>
  <c r="C24" i="5" s="1"/>
  <c r="B8" i="6" s="1"/>
  <c r="C23" i="5"/>
  <c r="C1" i="5"/>
  <c r="C11" i="5"/>
  <c r="C10" i="5"/>
  <c r="C12" i="5" s="1"/>
  <c r="B4" i="6" s="1"/>
  <c r="C28" i="5"/>
  <c r="C29" i="5"/>
  <c r="K2" i="5"/>
  <c r="K1" i="5"/>
  <c r="K8" i="5"/>
  <c r="K7" i="5"/>
  <c r="K9" i="5" s="1"/>
  <c r="B19" i="6" s="1"/>
  <c r="K14" i="5"/>
  <c r="K13" i="5"/>
  <c r="K11" i="5"/>
  <c r="K10" i="5"/>
  <c r="K12" i="5" s="1"/>
  <c r="B20" i="6" s="1"/>
  <c r="K5" i="5"/>
  <c r="K4" i="5"/>
  <c r="G8" i="5"/>
  <c r="G7" i="5"/>
  <c r="G5" i="5"/>
  <c r="G4" i="5"/>
  <c r="G6" i="5" s="1"/>
  <c r="B13" i="6" s="1"/>
  <c r="G11" i="5"/>
  <c r="G10" i="5"/>
  <c r="G12" i="5" s="1"/>
  <c r="B15" i="6" s="1"/>
  <c r="G2" i="5"/>
  <c r="G1" i="5"/>
  <c r="G3" i="5" s="1"/>
  <c r="B12" i="6" s="1"/>
  <c r="G14" i="5"/>
  <c r="G13" i="5"/>
  <c r="G15" i="5" s="1"/>
  <c r="B16" i="6" s="1"/>
  <c r="O14" i="5"/>
  <c r="O13" i="5"/>
  <c r="O2" i="5"/>
  <c r="O1" i="5"/>
  <c r="O3" i="5" s="1"/>
  <c r="B22" i="6" s="1"/>
  <c r="O5" i="5"/>
  <c r="O4" i="5"/>
  <c r="O8" i="5"/>
  <c r="O7" i="5"/>
  <c r="O9" i="5" s="1"/>
  <c r="B24" i="6" s="1"/>
  <c r="O17" i="5"/>
  <c r="O16" i="5"/>
  <c r="O11" i="5"/>
  <c r="O10" i="5"/>
  <c r="O12" i="5" s="1"/>
  <c r="B25" i="6" s="1"/>
  <c r="O20" i="5"/>
  <c r="O19" i="5"/>
  <c r="C27" i="5" l="1"/>
  <c r="B9" i="6" s="1"/>
  <c r="C18" i="5"/>
  <c r="B6" i="6" s="1"/>
  <c r="C3" i="5"/>
  <c r="B1" i="6" s="1"/>
  <c r="C33" i="5"/>
  <c r="B11" i="6" s="1"/>
  <c r="C30" i="5"/>
  <c r="B10" i="6" s="1"/>
  <c r="K6" i="5"/>
  <c r="B18" i="6" s="1"/>
  <c r="K15" i="5"/>
  <c r="B21" i="6" s="1"/>
  <c r="K3" i="5"/>
  <c r="B17" i="6" s="1"/>
  <c r="G9" i="5"/>
  <c r="B14" i="6" s="1"/>
  <c r="O21" i="5"/>
  <c r="B28" i="6" s="1"/>
  <c r="O18" i="5"/>
  <c r="B27" i="6" s="1"/>
  <c r="O6" i="5"/>
  <c r="B23" i="6" s="1"/>
  <c r="O15" i="5"/>
  <c r="B26" i="6" s="1"/>
</calcChain>
</file>

<file path=xl/sharedStrings.xml><?xml version="1.0" encoding="utf-8"?>
<sst xmlns="http://schemas.openxmlformats.org/spreadsheetml/2006/main" count="1092" uniqueCount="449">
  <si>
    <t>NO</t>
  </si>
  <si>
    <t xml:space="preserve">PERNYATAAN ISI STANDAR </t>
  </si>
  <si>
    <t xml:space="preserve">INDIKATOR </t>
  </si>
  <si>
    <t>Satuan</t>
  </si>
  <si>
    <t>Status Ketercapaian Standar</t>
  </si>
  <si>
    <t>Link Bukti</t>
  </si>
  <si>
    <t>Standar Kompetensi Lulusan</t>
  </si>
  <si>
    <t>Tersedia</t>
  </si>
  <si>
    <r>
      <rPr>
        <b/>
        <sz val="12"/>
        <color theme="1"/>
        <rFont val="Quattrocento Sans"/>
      </rPr>
      <t xml:space="preserve">Ketua Jurusan, dan Koordinator Program Studi </t>
    </r>
    <r>
      <rPr>
        <sz val="12"/>
        <color theme="1"/>
        <rFont val="Quattrocento Sans"/>
      </rPr>
      <t xml:space="preserve">harus memastikan CPL di tingkat Program Studi mencakup aspek sikap, pengetahuan, keterampilan umum dan khusus yang merujuk pada profil lulusan,CPL aspek pengetahuan dan keterampilan khusus dari forum Program Studi sejenis dan organisasi profesi,kompetensi penciri Program Studi, dan memenuhi level KKNI, serta selaras dengan pencapaian visi dan misi Jurusan yang dimutakhirkan secara berkala minimal 5 (lima) tahun sekali sesuai perkembangan ipteks dan kebutuhan pengguna 
</t>
    </r>
    <r>
      <rPr>
        <b/>
        <sz val="12"/>
        <color rgb="FFFF0000"/>
        <rFont val="Quattrocento Sans"/>
      </rPr>
      <t xml:space="preserve">(IAPS C.6.4.a No.38) </t>
    </r>
  </si>
  <si>
    <r>
      <rPr>
        <sz val="12"/>
        <color theme="1"/>
        <rFont val="Quattrocento Sans"/>
      </rPr>
      <t xml:space="preserve">Ketersediaan bukti sahih yang menunjukkan capaian pembelajaran diturunkan dari profil lulusan, mengacu pada hasil kesepakatan dengan asosiasi penyelenggara program studi sejenis dan organisasi profesi, dan memenuhi level KKNI, serta dimutakhirkan secara berkala setiap 5 tahun sesuai perkembangan ipteks dan kebutuhan pengguna.
</t>
    </r>
    <r>
      <rPr>
        <b/>
        <sz val="12"/>
        <color rgb="FFFF0000"/>
        <rFont val="Quattrocento Sans"/>
      </rPr>
      <t xml:space="preserve">SKOR 4 (IAPS C.6.4.a No.38 </t>
    </r>
  </si>
  <si>
    <t xml:space="preserve">Tersedia </t>
  </si>
  <si>
    <t>Tidak Tersedia</t>
  </si>
  <si>
    <r>
      <rPr>
        <b/>
        <sz val="12"/>
        <color theme="1"/>
        <rFont val="Quattrocento Sans"/>
      </rPr>
      <t xml:space="preserve">Wakil Rektor Bidang Akademik, Ketua Jurusan, dan Koordinator Program Studi </t>
    </r>
    <r>
      <rPr>
        <sz val="12"/>
        <color theme="1"/>
        <rFont val="Quattrocento Sans"/>
      </rPr>
      <t xml:space="preserve">harus melakukan analisis pemenuhan CPL yang diukur dengan metoda yang sahih dan relevan </t>
    </r>
    <r>
      <rPr>
        <sz val="12"/>
        <color theme="1"/>
        <rFont val="Quattrocento Sans"/>
      </rPr>
      <t xml:space="preserve">memenuhi aspek: keserbacukupan, kedalaman, dan kebermanfaatan setiap tahun 
</t>
    </r>
    <r>
      <rPr>
        <b/>
        <sz val="12"/>
        <color rgb="FFFF0000"/>
        <rFont val="Quattrocento Sans"/>
      </rPr>
      <t>SKOR 4 (IAPS 4.0 C.9.4.a No.52</t>
    </r>
  </si>
  <si>
    <r>
      <rPr>
        <sz val="12"/>
        <color theme="1"/>
        <rFont val="Quattrocento Sans"/>
      </rPr>
      <t xml:space="preserve">Ketersediaan bukti sahih pelaksanaan analisis capaian pembelajaran lulusan memenuhi 3 aspek: 1) keserbacukupan, 2) kedalaman, dan 3) kebermanfaatan analisis yang ditunjukkan dengan peningkatan CPL dari waktu ke waktu dalam 3 tahun terakhir.
</t>
    </r>
    <r>
      <rPr>
        <b/>
        <sz val="12"/>
        <color rgb="FFFF0000"/>
        <rFont val="Quattrocento Sans"/>
      </rPr>
      <t>SKOR 4 (IAPS 4.0C.9.4.a No.52</t>
    </r>
    <r>
      <rPr>
        <sz val="12"/>
        <color theme="1"/>
        <rFont val="Quattrocento Sans"/>
      </rPr>
      <t xml:space="preserve">
</t>
    </r>
  </si>
  <si>
    <t>Tersedia dan Terpenuhi 3 aspek</t>
  </si>
  <si>
    <t>Terpenuhi 3 Aspek</t>
  </si>
  <si>
    <r>
      <rPr>
        <b/>
        <sz val="12"/>
        <color theme="1"/>
        <rFont val="Quattrocento Sans"/>
      </rPr>
      <t>Wakil Rektor Bidang Akademik harus memastikan pelaksanaan penelusuran lulusan</t>
    </r>
    <r>
      <rPr>
        <sz val="12"/>
        <color theme="1"/>
        <rFont val="Quattrocento Sans"/>
      </rPr>
      <t xml:space="preserve"> (tracer study)  memenuhi aspek: terkoordinasi di tingkat institut, mencakup seluruh pertanyaan inti tracer study Dikti Kemdikbud, ditargetkan pada seluruh lulusan, hasilnya disosialisasikan serta digunakan untuk pengembangan kurikulum dan pembelajaran serta dilakukan secara reguler setiap tahun dan terdokumentasi. 
</t>
    </r>
    <r>
      <rPr>
        <b/>
        <sz val="12"/>
        <color rgb="FFFF0000"/>
        <rFont val="Quattrocento Sans"/>
      </rPr>
      <t>(IAPS 4.0  C.9.4.a No. 59 dan IKU)</t>
    </r>
  </si>
  <si>
    <r>
      <rPr>
        <sz val="12"/>
        <color rgb="FF000000"/>
        <rFont val="Quattrocento Sans"/>
      </rPr>
      <t xml:space="preserve">Ketersediaan bukti sahih pelaksanaan tracer study telah memenuhi 5 ASPEK, yakni :
• pelaksanaan tracer study terkoordinasi di tingkat institut
•  kegiatan tracer study  dilakukan secara reguler  setiap tahun dan terdokumentasi
• isi kuesioner mencakup seluruh pertanyaan inti tracer study Kemdikbud, komponen penilaian dalam IAPS/IAPT, dan IKU
• ditargetkan pada seluruh populasi (lulusan TS-4 s.d. TS-2)
• hasilnya disosialisasikan dan digunakan untuk pengembangan kurikulum dan pembelajaran
</t>
    </r>
    <r>
      <rPr>
        <b/>
        <sz val="12"/>
        <color rgb="FFFF0000"/>
        <rFont val="Quattrocento Sans"/>
      </rPr>
      <t>SKOR 4 (IAPS 4.0 C.9.4.a No.59  dan IKU)</t>
    </r>
  </si>
  <si>
    <t xml:space="preserve">Tersedia dan terpenuhi 5 aspek </t>
  </si>
  <si>
    <t>Tersedia dan terpenuhi 3 aspek</t>
  </si>
  <si>
    <t>Terpenuhi 1 Aspek</t>
  </si>
  <si>
    <r>
      <rPr>
        <b/>
        <sz val="12"/>
        <color theme="1"/>
        <rFont val="Quattrocento Sans"/>
      </rPr>
      <t>Ketua Jurusan dan Koordinator Program Studi harus memastikan tingkat pencapaian kualifikasi dan kompetensi lulusan</t>
    </r>
    <r>
      <rPr>
        <sz val="12"/>
        <color theme="1"/>
        <rFont val="Quattrocento Sans"/>
      </rPr>
      <t xml:space="preserve"> yang memiliki daya saing dan kinerja unggul serta SELALU DIEVALUASI setiap tahun</t>
    </r>
  </si>
  <si>
    <r>
      <rPr>
        <sz val="12"/>
        <color theme="1"/>
        <rFont val="Quattrocento Sans"/>
      </rPr>
      <t xml:space="preserve">Rata-rata Indeks Prestasi Kumulatif (IPK) lulusan </t>
    </r>
    <r>
      <rPr>
        <b/>
        <sz val="12"/>
        <color theme="1"/>
        <rFont val="Quattrocento Sans"/>
      </rPr>
      <t xml:space="preserve">:3,25 </t>
    </r>
    <r>
      <rPr>
        <sz val="12"/>
        <color theme="1"/>
        <rFont val="Quattrocento Sans"/>
      </rPr>
      <t xml:space="preserve">
</t>
    </r>
    <r>
      <rPr>
        <b/>
        <sz val="12"/>
        <color rgb="FFFF0000"/>
        <rFont val="Quattrocento Sans"/>
      </rPr>
      <t xml:space="preserve">SKOR 4 (IAPT 3.0 No. 46 dan IAPS 4.0  C.9.4.a) No.53
</t>
    </r>
    <r>
      <rPr>
        <sz val="12"/>
        <color theme="1"/>
        <rFont val="Quattrocento Sans"/>
      </rPr>
      <t xml:space="preserve">
</t>
    </r>
    <r>
      <rPr>
        <b/>
        <sz val="12"/>
        <color theme="1"/>
        <rFont val="Quattrocento Sans"/>
      </rPr>
      <t xml:space="preserve">
</t>
    </r>
  </si>
  <si>
    <t>IPK</t>
  </si>
  <si>
    <t>Lulusan memenuhi persyaratan nilai minimal Institutional Academic English Test (IAET) atau yang setara 460;
Lulusan memenuhi persyaratan SK2PM , minimal 1500 poin; dan
Lulusan memiliki artikel ilmiah hasil tugas akhir dikirim kedalam jurnal; konferensi/seminar; atau minimal diterbitkan dalam repository ITK</t>
  </si>
  <si>
    <t>Terpenuhi</t>
  </si>
  <si>
    <r>
      <rPr>
        <b/>
        <u/>
        <sz val="12"/>
        <color theme="1"/>
        <rFont val="Quattrocento Sans"/>
      </rPr>
      <t>Efektivitas dan produktivitas pendidikan:</t>
    </r>
    <r>
      <rPr>
        <sz val="12"/>
        <color theme="1"/>
        <rFont val="Quattrocento Sans"/>
      </rPr>
      <t xml:space="preserve">
Rata-rata masa studi : 4 TAHUN  
</t>
    </r>
    <r>
      <rPr>
        <b/>
        <sz val="12"/>
        <color rgb="FFFF0000"/>
        <rFont val="Quattrocento Sans"/>
      </rPr>
      <t>Skor 4 (IAPT No.49 dan IAPS No. 56)</t>
    </r>
  </si>
  <si>
    <t>Tahun</t>
  </si>
  <si>
    <r>
      <rPr>
        <sz val="12"/>
        <color theme="1"/>
        <rFont val="Quattrocento Sans"/>
      </rPr>
      <t xml:space="preserve">Persentase kelulusan tepat waktu : 50%
</t>
    </r>
    <r>
      <rPr>
        <b/>
        <sz val="12"/>
        <color rgb="FFFF0000"/>
        <rFont val="Quattrocento Sans"/>
      </rPr>
      <t>Skor 4 (IAPT No.50 dan IAPS No. 57)</t>
    </r>
  </si>
  <si>
    <t>Presentase</t>
  </si>
  <si>
    <r>
      <rPr>
        <b/>
        <u/>
        <sz val="12"/>
        <color theme="1"/>
        <rFont val="Quattrocento Sans"/>
      </rPr>
      <t>Daya saing lulusan:</t>
    </r>
    <r>
      <rPr>
        <sz val="12"/>
        <color theme="1"/>
        <rFont val="Quattrocento Sans"/>
      </rPr>
      <t xml:space="preserve">
Rata-rata waktu tunggu lulusan kurang dari 6 bulan dan/atau memiliki gaji 1,2 x UMR
</t>
    </r>
    <r>
      <rPr>
        <b/>
        <sz val="12"/>
        <color rgb="FFFF0000"/>
        <rFont val="Quattrocento Sans"/>
      </rPr>
      <t>SKOR 4 (IAPS 4.0 C.9.4.a No.60; IAPT No.52; dan  IKU)</t>
    </r>
  </si>
  <si>
    <r>
      <rPr>
        <sz val="12"/>
        <color rgb="FF000000"/>
        <rFont val="Quattrocento Sans"/>
      </rPr>
      <t>Persentase kesesuaian bidang kerja lulusan : 60</t>
    </r>
    <r>
      <rPr>
        <b/>
        <sz val="12"/>
        <color rgb="FF000000"/>
        <rFont val="Quattrocento Sans"/>
      </rPr>
      <t xml:space="preserve">% </t>
    </r>
    <r>
      <rPr>
        <sz val="12"/>
        <color rgb="FF000000"/>
        <rFont val="Quattrocento Sans"/>
      </rPr>
      <t xml:space="preserve">
</t>
    </r>
    <r>
      <rPr>
        <b/>
        <sz val="12"/>
        <color rgb="FFFF0000"/>
        <rFont val="Quattrocento Sans"/>
      </rPr>
      <t>SKOR 4 (IAPS 4.0 C.9.4.a  No.61)</t>
    </r>
    <r>
      <rPr>
        <sz val="12"/>
        <color rgb="FF000000"/>
        <rFont val="Quattrocento Sans"/>
      </rPr>
      <t xml:space="preserve">
</t>
    </r>
  </si>
  <si>
    <r>
      <rPr>
        <b/>
        <u/>
        <sz val="12"/>
        <color rgb="FF000000"/>
        <rFont val="Quattrocento Sans"/>
      </rPr>
      <t>Kinerja lulusan:</t>
    </r>
    <r>
      <rPr>
        <b/>
        <sz val="12"/>
        <color rgb="FF000000"/>
        <rFont val="Quattrocento Sans"/>
      </rPr>
      <t xml:space="preserve">
</t>
    </r>
    <r>
      <rPr>
        <sz val="12"/>
        <color rgb="FF000000"/>
        <rFont val="Quattrocento Sans"/>
      </rPr>
      <t>Persentase lulusan bekerja di badan usaha multinasional/internasional : 5%</t>
    </r>
  </si>
  <si>
    <t>Persentase lulusan bekerja di badan usaha nasional/berwirausaha yang berizin : 20%</t>
  </si>
  <si>
    <t>Persentase lulusan bekerja di badan usaha wilayah/lokal/berwirausaha yang tidak berizin : 60%</t>
  </si>
  <si>
    <r>
      <rPr>
        <sz val="12"/>
        <color rgb="FF000000"/>
        <rFont val="Quattrocento Sans"/>
      </rPr>
      <t xml:space="preserve">Persentase lulusan yang melanjutkan studi: 15%
</t>
    </r>
    <r>
      <rPr>
        <b/>
        <sz val="12"/>
        <color rgb="FFFF0000"/>
        <rFont val="Quattrocento Sans"/>
      </rPr>
      <t>SKOR 4 ( IAPT No. 55 DAN IAPS 4.0 C.9.4.a No. 62 dan IKU)</t>
    </r>
  </si>
  <si>
    <r>
      <rPr>
        <u/>
        <sz val="12"/>
        <color rgb="FF000000"/>
        <rFont val="Quattrocento Sans"/>
      </rPr>
      <t>Rata-rata tingkat kepuasan pengguna :4</t>
    </r>
    <r>
      <rPr>
        <u/>
        <sz val="12"/>
        <color rgb="FF000000"/>
        <rFont val="Quattrocento Sans"/>
      </rPr>
      <t xml:space="preserve">
</t>
    </r>
    <r>
      <rPr>
        <b/>
        <u/>
        <sz val="12"/>
        <color rgb="FFFF0000"/>
        <rFont val="Quattrocento Sans"/>
      </rPr>
      <t>SKOR 4 ( IAPS 4.0 C.9.4.a No.63)</t>
    </r>
    <r>
      <rPr>
        <u/>
        <sz val="12"/>
        <color rgb="FF000000"/>
        <rFont val="Quattrocento Sans"/>
      </rPr>
      <t xml:space="preserve">
</t>
    </r>
  </si>
  <si>
    <t>Nilai</t>
  </si>
  <si>
    <r>
      <rPr>
        <b/>
        <sz val="12"/>
        <color theme="1"/>
        <rFont val="Quattrocento Sans"/>
      </rPr>
      <t xml:space="preserve">Ketua Jurusan, Koordinator program studi, dan Dosen Wali </t>
    </r>
    <r>
      <rPr>
        <sz val="12"/>
        <color theme="1"/>
        <rFont val="Quattrocento Sans"/>
      </rPr>
      <t>harus mengupayakan adanya pemeliharaan/peningkatan persentase lulusan yang menghabiskan minimal 20 sks di luar kampus pada setiap preode kelulusan</t>
    </r>
  </si>
  <si>
    <t>Standar Isi Pembelajaran</t>
  </si>
  <si>
    <r>
      <rPr>
        <b/>
        <sz val="12"/>
        <color theme="1"/>
        <rFont val="Quattrocento Sans"/>
      </rPr>
      <t xml:space="preserve">Ketua Jurusan dan Koordinator Program Studi harus </t>
    </r>
    <r>
      <rPr>
        <sz val="12"/>
        <color theme="1"/>
        <rFont val="Quattrocento Sans"/>
      </rPr>
      <t xml:space="preserve">memastikan atas tingkat kedalaman dan keluasan materi pembelajaran, dituangkan dalam bahan kajian yang distrukturkan dalam bentuk mata kuliah serta dievaluasi minimal 5 (lima) tahun sekali
</t>
    </r>
    <r>
      <rPr>
        <b/>
        <sz val="12"/>
        <color rgb="FFFF0000"/>
        <rFont val="Quattrocento Sans"/>
      </rPr>
      <t>(SN Dikti Pasal 9)</t>
    </r>
    <r>
      <rPr>
        <sz val="12"/>
        <color theme="1"/>
        <rFont val="Quattrocento Sans"/>
      </rPr>
      <t xml:space="preserve">
</t>
    </r>
  </si>
  <si>
    <r>
      <rPr>
        <sz val="12"/>
        <color theme="1"/>
        <rFont val="Quattrocento Sans"/>
      </rPr>
      <t xml:space="preserve">Ketersediaan rumusan struktur kurikulum baru dengan mengacu pada deskripsi capaian pembelajaran lulusan dari KKNI memuat keterkaitan antara mata kuliah dengan capaian pembelajaran lulusan yang digambarkan dalam peta kurikulum yang jelas, capaian pembelajaran lulusan dipenuhi oleh seluruh capaian pembelajaran mata kuliah, serta tidak ada capaian pembelajaran mata kuliah yang tidak mendukung capaian pembelajaran lulusan
</t>
    </r>
    <r>
      <rPr>
        <b/>
        <sz val="12"/>
        <color rgb="FFFF0000"/>
        <rFont val="Quattrocento Sans"/>
      </rPr>
      <t>SKOR 4 (IAPS 4.0 C.6.4.a)Kurikulum)(C) No.38</t>
    </r>
    <r>
      <rPr>
        <sz val="12"/>
        <color theme="1"/>
        <rFont val="Quattrocento Sans"/>
      </rPr>
      <t xml:space="preserve">
</t>
    </r>
  </si>
  <si>
    <r>
      <rPr>
        <b/>
        <sz val="12"/>
        <color theme="1"/>
        <rFont val="Quattrocento Sans"/>
      </rPr>
      <t xml:space="preserve">Ketua Jurusan dan Koordinator Program Studi </t>
    </r>
    <r>
      <rPr>
        <sz val="12"/>
        <color theme="1"/>
        <rFont val="Quattrocento Sans"/>
      </rPr>
      <t xml:space="preserve">harus memastikan Keterlibatan pemangku kepentingan dalam proses evaluasi dan pemutakhiran kurikulum sesuai perkembangan ipteks dan kebutuhan pengguna  setiap 5 (lima) tahun sekali 
</t>
    </r>
    <r>
      <rPr>
        <b/>
        <sz val="12"/>
        <color rgb="FFFF0000"/>
        <rFont val="Quattrocento Sans"/>
      </rPr>
      <t>(IPAS C.6.4.a (A) No. 38)</t>
    </r>
    <r>
      <rPr>
        <sz val="12"/>
        <color theme="1"/>
        <rFont val="Quattrocento Sans"/>
      </rPr>
      <t xml:space="preserve">
</t>
    </r>
  </si>
  <si>
    <r>
      <rPr>
        <sz val="12"/>
        <color theme="1"/>
        <rFont val="Quattrocento Sans"/>
      </rPr>
      <t xml:space="preserve">Ketersedian bukti sahih pelaksanaan Evaluasi dan pemutakhiran kurikulum  secara berkala tiap 5 tahun yang melibatkan pemangku kepentingan internal dan eksternal, serta direviu oleh pakar bidang ilmu program studi, industri, asosiasi, serta sesuai perkembangan ipteks dan kebutuhan pengguna  
</t>
    </r>
    <r>
      <rPr>
        <b/>
        <sz val="12"/>
        <color rgb="FFFF0000"/>
        <rFont val="Quattrocento Sans"/>
      </rPr>
      <t>SKOR 4 (IAPS C.6.4.a (A) No.38</t>
    </r>
    <r>
      <rPr>
        <sz val="12"/>
        <color theme="1"/>
        <rFont val="Quattrocento Sans"/>
      </rPr>
      <t xml:space="preserve">
</t>
    </r>
  </si>
  <si>
    <r>
      <rPr>
        <b/>
        <sz val="12"/>
        <color theme="1"/>
        <rFont val="Quattrocento Sans"/>
      </rPr>
      <t xml:space="preserve">Ketua Jurusan dan Koordinator Program Studi </t>
    </r>
    <r>
      <rPr>
        <sz val="12"/>
        <color theme="1"/>
        <rFont val="Quattrocento Sans"/>
      </rPr>
      <t xml:space="preserve">harus mengupayakan setiap dosen dapat mengembangkan materi pembelajaran yang merupakan Integrasi hasil penelitian dan Pengabdian kepada Masyarakat  yang dijabarkan dalam  RPS dan dievaluasi pelaksanaannya secara berkala, minimal sekali setahun 
</t>
    </r>
  </si>
  <si>
    <r>
      <rPr>
        <sz val="12"/>
        <color rgb="FF000000"/>
        <rFont val="Quattrocento Sans"/>
      </rPr>
      <t xml:space="preserve">Ketersedian pedoman pelaksanaan, evaluasi, pengendalian, dan peningkatan kualitas  secara berkelanjutan  terintegrasi kegiatan  penelitian dan PkM ke 
dalam pembelajaran.
</t>
    </r>
    <r>
      <rPr>
        <b/>
        <sz val="12"/>
        <color rgb="FFFF0000"/>
        <rFont val="Quattrocento Sans"/>
      </rPr>
      <t>SKOR 4 (IAPT 3.0  C.6.4.c) B (No. 4</t>
    </r>
    <r>
      <rPr>
        <sz val="12"/>
        <color rgb="FF000000"/>
        <rFont val="Quattrocento Sans"/>
      </rPr>
      <t xml:space="preserve">0)
</t>
    </r>
  </si>
  <si>
    <r>
      <rPr>
        <sz val="12"/>
        <color theme="1"/>
        <rFont val="Quattrocento Sans"/>
      </rPr>
      <t xml:space="preserve">Ketersedian bukti sahih yang menunjukan jumlah mata kuliah yang dikembangkan berdasarkan hasil penelitian dan PkM DTPS: NMKI &gt; 3 
NMKI = Jumlah mata kuliah yang dikembangkan berdasarkan hasil penelitian dan PkM DTPS dalam 3 tahun terakhir 
</t>
    </r>
    <r>
      <rPr>
        <b/>
        <sz val="12"/>
        <color rgb="FFFF0000"/>
        <rFont val="Quattrocento Sans"/>
      </rPr>
      <t xml:space="preserve">SKOR 4 (IPAS 4.0. C.6.4.g) No. </t>
    </r>
    <r>
      <rPr>
        <sz val="12"/>
        <color theme="1"/>
        <rFont val="Quattrocento Sans"/>
      </rPr>
      <t xml:space="preserve">45
</t>
    </r>
  </si>
  <si>
    <t>Jumlah Mata Kuliah</t>
  </si>
  <si>
    <r>
      <rPr>
        <sz val="12"/>
        <color theme="1"/>
        <rFont val="Quattrocento Sans"/>
      </rPr>
      <t xml:space="preserve">Ketersediaan bukti sahih  tentang  hasil monitoring dan  evaluasi integrasi  penelitian dan PkM  terhadap pembelajaran  yang ditindak lanjuti  secara berkelanjutan.
</t>
    </r>
    <r>
      <rPr>
        <b/>
        <sz val="12"/>
        <color rgb="FFFF0000"/>
        <rFont val="Quattrocento Sans"/>
      </rPr>
      <t>IAPT 3.0  C.6.4.c) C (No. 40)</t>
    </r>
  </si>
  <si>
    <t xml:space="preserve">Standar Proses Pembelajaran </t>
  </si>
  <si>
    <r>
      <rPr>
        <b/>
        <sz val="12"/>
        <color theme="1"/>
        <rFont val="Quattrocento Sans"/>
      </rPr>
      <t xml:space="preserve">Koordinator Program studi harus memastikan bahwa  proses </t>
    </r>
    <r>
      <rPr>
        <sz val="12"/>
        <color theme="1"/>
        <rFont val="Quattrocento Sans"/>
      </rPr>
      <t xml:space="preserve">pembelajaran yang dilaksanakan oleh dosen memenuhi karakteristik sesuai dengan SN Dikti untuk mencapai profil lulusan yang sesuai dengan Capaian Pembelajaran setiap semester
</t>
    </r>
    <r>
      <rPr>
        <b/>
        <sz val="12"/>
        <color rgb="FFFF0000"/>
        <rFont val="Quattrocento Sans"/>
      </rPr>
      <t>(SN Dikti PASAL 11)
(IAPS 4.0 C.6.4.b)(No.39)</t>
    </r>
    <r>
      <rPr>
        <sz val="12"/>
        <color theme="1"/>
        <rFont val="Quattrocento Sans"/>
      </rPr>
      <t xml:space="preserve">
</t>
    </r>
  </si>
  <si>
    <r>
      <rPr>
        <sz val="12"/>
        <color rgb="FF000000"/>
        <rFont val="Quattrocento Sans"/>
      </rPr>
      <t xml:space="preserve">Ketersediaan bukti pelaksanaan pembelajaran yang menunjukkan terpenuhinya karakteristik proses pembelajaran program studi yang berpusat pada mahasiswa, dan telah menghasilkan profil lulusan yang sesuai dengan capaian pembelajaran
</t>
    </r>
    <r>
      <rPr>
        <b/>
        <sz val="12"/>
        <color rgb="FFFF0000"/>
        <rFont val="Quattrocento Sans"/>
      </rPr>
      <t>SKOR 3 (IAPS 4.0 C.6.4.b) (No.39)</t>
    </r>
    <r>
      <rPr>
        <sz val="12"/>
        <color rgb="FF000000"/>
        <rFont val="Quattrocento Sans"/>
      </rPr>
      <t xml:space="preserve">
</t>
    </r>
  </si>
  <si>
    <r>
      <rPr>
        <b/>
        <sz val="12"/>
        <color theme="1"/>
        <rFont val="Quattrocento Sans"/>
      </rPr>
      <t>Dosen pengampu Mata Kuliah harus menyusun Rencana Proses Pembelajaran Semester</t>
    </r>
    <r>
      <rPr>
        <sz val="12"/>
        <color theme="1"/>
        <rFont val="Quattrocento Sans"/>
      </rPr>
      <t xml:space="preserve"> yang dijabarkan dalam bentuk RPS mata kuliah, memuat unsur minimal sesuai dengan SN Dikti paling lambat dua minggu sebelum proses perwalian mahasiswa  
</t>
    </r>
    <r>
      <rPr>
        <b/>
        <sz val="12"/>
        <color rgb="FFFF0000"/>
        <rFont val="Quattrocento Sans"/>
      </rPr>
      <t xml:space="preserve">(SN Dikti Pasal 12 (3) &amp; IAPS 4.0 C.6.4.c) (No.40)
</t>
    </r>
  </si>
  <si>
    <t xml:space="preserve">Ketersedian dokumen RPS yang muat unsur minimal sesuai SN Dikti  untuk semua mata kuliah dan telah diperbarui dua minggu sebelum proses perwalian serta dapat diakses oleh mahasiswa 
</t>
  </si>
  <si>
    <r>
      <rPr>
        <b/>
        <sz val="12"/>
        <color theme="1"/>
        <rFont val="Quattrocento Sans"/>
      </rPr>
      <t xml:space="preserve">Dosen baik secara mandiri maupun tim dosen dalam kelompok keahlian yang sama </t>
    </r>
    <r>
      <rPr>
        <sz val="12"/>
        <color theme="1"/>
        <rFont val="Quattrocento Sans"/>
      </rPr>
      <t xml:space="preserve">harus melakukan peninjauan secara berkala terhadap RPS  dengan mengacu pada perkembangan ilmu pengetahuan dan teknologi setiap tahun
</t>
    </r>
    <r>
      <rPr>
        <b/>
        <sz val="12"/>
        <color rgb="FFFF0000"/>
        <rFont val="Quattrocento Sans"/>
      </rPr>
      <t>IAPS 4.0 C.6.4.c) (No.40)</t>
    </r>
  </si>
  <si>
    <t xml:space="preserve">Ketersediaan bukti pelaksanaan peninajauan RPS untuk setiap mata kuliah  yang dilakukan oleh dosen dalam kelompok keahlian yang sama setiap tahun </t>
  </si>
  <si>
    <r>
      <rPr>
        <b/>
        <sz val="12"/>
        <color theme="1"/>
        <rFont val="Quattrocento Sans"/>
      </rPr>
      <t>Koordinator program studi harus</t>
    </r>
    <r>
      <rPr>
        <sz val="12"/>
        <color theme="1"/>
        <rFont val="Quattrocento Sans"/>
      </rPr>
      <t xml:space="preserve"> memastikan setiap dosen melaksanakan proses pembelajaran sesuai SN Dikti melalui kegiatan kurikuler secara sistematis, terstruktur, dangan beban belajar yang terukur menggunakan metode pembelajaran efektif sesuai dengan karakteristik mata kuliah untuk mencapai CPL dengan mengacu pada RPS setiap semester</t>
    </r>
    <r>
      <rPr>
        <b/>
        <sz val="12"/>
        <color theme="1"/>
        <rFont val="Quattrocento Sans"/>
      </rPr>
      <t xml:space="preserve"> </t>
    </r>
    <r>
      <rPr>
        <sz val="12"/>
        <color theme="1"/>
        <rFont val="Quattrocento Sans"/>
      </rPr>
      <t xml:space="preserve">
</t>
    </r>
    <r>
      <rPr>
        <b/>
        <sz val="12"/>
        <color rgb="FFFF0000"/>
        <rFont val="Quattrocento Sans"/>
      </rPr>
      <t xml:space="preserve">SN Dikti PASAL 13 (1-2)-14(1-4)
</t>
    </r>
  </si>
  <si>
    <r>
      <rPr>
        <sz val="12"/>
        <color theme="1"/>
        <rFont val="Quattrocento Sans"/>
      </rPr>
      <t xml:space="preserve">Ketersedian bukti sahih yang menunjukkan pelaksanaan pembelajaran berlangsung dalam bentuk interaksi antara dosen, mahasiswa, dan sumber belajar dalam lingkungan belajar tertentu secara on-line dan off-line dalam bentuk audio-visual terdokumentasi
</t>
    </r>
    <r>
      <rPr>
        <b/>
        <sz val="12"/>
        <color rgb="FFFF0000"/>
        <rFont val="Quattrocento Sans"/>
      </rPr>
      <t>SKOR 4 (IAPS 4.0. C.6.4.d) (A) (No.41)</t>
    </r>
    <r>
      <rPr>
        <sz val="12"/>
        <color theme="1"/>
        <rFont val="Quattrocento Sans"/>
      </rPr>
      <t xml:space="preserve">
</t>
    </r>
    <r>
      <rPr>
        <b/>
        <sz val="12"/>
        <color rgb="FFFF0000"/>
        <rFont val="Quattrocento Sans"/>
      </rPr>
      <t xml:space="preserve">
</t>
    </r>
    <r>
      <rPr>
        <sz val="12"/>
        <color theme="1"/>
        <rFont val="Quattrocento Sans"/>
      </rPr>
      <t xml:space="preserve">
</t>
    </r>
  </si>
  <si>
    <r>
      <rPr>
        <sz val="12"/>
        <color theme="1"/>
        <rFont val="Quattrocento Sans"/>
      </rPr>
      <t xml:space="preserve">Ketersedian sistem pelaksanaan pemantauan proses pembelajaran dan hasil pemantauan  pelaksanaan proses pembelajaran terdokumentasi dengan baik dan digunakan untuk meningkatkan mutu proses pembelajaran.
</t>
    </r>
    <r>
      <rPr>
        <b/>
        <sz val="12"/>
        <color rgb="FFFF0000"/>
        <rFont val="Quattrocento Sans"/>
      </rPr>
      <t>SKOR 4 (IPAS 4.0 C.6.4.d) (B) (No.41)</t>
    </r>
  </si>
  <si>
    <r>
      <rPr>
        <sz val="12"/>
        <color theme="1"/>
        <rFont val="Quattrocento Sans"/>
      </rPr>
      <t xml:space="preserve">Ketersediaan bukti sahih yang menunjukan persentase  mata kuliah menggunakan metoda pemecah kasus  (Case method ) atau Project -Based Learning, minimal 25%  dari total mata kuliah yang ditawarkan setiap semester
</t>
    </r>
    <r>
      <rPr>
        <b/>
        <sz val="12"/>
        <color rgb="FFFF0000"/>
        <rFont val="Quattrocento Sans"/>
      </rPr>
      <t>(IKU)</t>
    </r>
    <r>
      <rPr>
        <sz val="12"/>
        <color theme="1"/>
        <rFont val="Quattrocento Sans"/>
      </rPr>
      <t xml:space="preserve">
</t>
    </r>
  </si>
  <si>
    <r>
      <rPr>
        <b/>
        <sz val="12"/>
        <color theme="1"/>
        <rFont val="Quattrocento Sans"/>
      </rPr>
      <t>Ketua Jurusan dan Koordinator Program Studi harus memastikan bahwa mata kuliah dalam kurikulum</t>
    </r>
    <r>
      <rPr>
        <sz val="12"/>
        <color theme="1"/>
        <rFont val="Quattrocento Sans"/>
      </rPr>
      <t xml:space="preserve"> setiap program studi dapat dilaksanakan dalam bentuk pembelajaran yang sesuai dengan  SN Dikti  </t>
    </r>
    <r>
      <rPr>
        <b/>
        <sz val="12"/>
        <color rgb="FFFF0000"/>
        <rFont val="Quattrocento Sans"/>
      </rPr>
      <t>SN Dikti PASAL 14 (5)</t>
    </r>
    <r>
      <rPr>
        <sz val="12"/>
        <color theme="1"/>
        <rFont val="Quattrocento Sans"/>
      </rPr>
      <t xml:space="preserve">
</t>
    </r>
  </si>
  <si>
    <r>
      <rPr>
        <sz val="12"/>
        <color theme="1"/>
        <rFont val="Quattrocento Sans"/>
      </rPr>
      <t xml:space="preserve">Ketersediaan matrik kurikulum yang memuat bentuk pembelajaran 
</t>
    </r>
    <r>
      <rPr>
        <b/>
        <sz val="12"/>
        <color rgb="FFFF0000"/>
        <rFont val="Quattrocento Sans"/>
      </rPr>
      <t xml:space="preserve">
</t>
    </r>
  </si>
  <si>
    <r>
      <rPr>
        <sz val="12"/>
        <color theme="1"/>
        <rFont val="Quattrocento Sans"/>
      </rPr>
      <t xml:space="preserve">Ketersedian bukti sahih yang menunjukkan pembelajaran yang  dilaksanakan dalam  bentuk praktikum,  praktik studio, praktik  bengkel, atau praktik  lapangan PJP &gt;= 20%.
(PJP=PJ/PB*100%)  
JP = Jam pembelajaran praktikum, praktik studio, praktik bengkel, atau praktik lapangan (termasuk KKN) 
JB = Jam pembelajaran total selama masa pendidikan. 
</t>
    </r>
    <r>
      <rPr>
        <b/>
        <sz val="12"/>
        <color rgb="FFFF0000"/>
        <rFont val="Quattrocento Sans"/>
      </rPr>
      <t>SKOR 4 (IAPS 4.0. C.6.4.d) E.(3) (No.42)</t>
    </r>
  </si>
  <si>
    <r>
      <rPr>
        <b/>
        <sz val="12"/>
        <color theme="1"/>
        <rFont val="Quattrocento Sans"/>
      </rPr>
      <t>Koordinator Program Studi</t>
    </r>
    <r>
      <rPr>
        <sz val="12"/>
        <color theme="1"/>
        <rFont val="Quattrocento Sans"/>
      </rPr>
      <t xml:space="preserve"> harus memastikan bahwa Dosen yang mengampu mata kuliah terkait dengan penelitian dan Pengabdian kepada Masyarakat harus melaksanakan pembelajaran yang mengacu pada SN Dikti Penelitian dan Pengabdian kepada Masyarakat 
</t>
    </r>
    <r>
      <rPr>
        <b/>
        <sz val="12"/>
        <color rgb="FFFF0000"/>
        <rFont val="Quattrocento Sans"/>
      </rPr>
      <t>SN Dikti PASAL 13 (3 DAN 4)
(IPAS 4.0 C.6.4.d) C. dan D) No. 41</t>
    </r>
    <r>
      <rPr>
        <sz val="12"/>
        <color theme="1"/>
        <rFont val="Quattrocento Sans"/>
      </rPr>
      <t xml:space="preserve">
</t>
    </r>
  </si>
  <si>
    <r>
      <rPr>
        <sz val="12"/>
        <color theme="1"/>
        <rFont val="Quattrocento Sans"/>
      </rPr>
      <t xml:space="preserve">Ketersediaan bukti sahih  tentang pemenuhan SN Dikti Penelitian pada proses pembelajaran terkait penelitian. 
</t>
    </r>
    <r>
      <rPr>
        <sz val="12"/>
        <color theme="1"/>
        <rFont val="Quattrocento Sans"/>
      </rPr>
      <t xml:space="preserve">
</t>
    </r>
  </si>
  <si>
    <r>
      <rPr>
        <sz val="12"/>
        <color theme="1"/>
        <rFont val="Quattrocento Sans"/>
      </rPr>
      <t xml:space="preserve">
Ketersediaan bukti pemenuhan SN Dikti Pengabdian kepada Masyarakat pada proses pembelajaran terkait Pengabdian kepada Masyarakat. 
</t>
    </r>
    <r>
      <rPr>
        <b/>
        <sz val="12"/>
        <color rgb="FFFF0000"/>
        <rFont val="Quattrocento Sans"/>
      </rPr>
      <t>SN Dikti PASAL 13 (3 DAN 4)
SKOR 4 (IPAS 4.0 C.6.4.d) C. dan D)</t>
    </r>
  </si>
  <si>
    <r>
      <rPr>
        <b/>
        <sz val="12"/>
        <color theme="1"/>
        <rFont val="Quattrocento Sans"/>
      </rPr>
      <t>Koordinator Program Studi harus memastikan mata kuliah dalam bentuk</t>
    </r>
    <r>
      <rPr>
        <sz val="12"/>
        <color theme="1"/>
        <rFont val="Quattrocento Sans"/>
      </rPr>
      <t xml:space="preserve"> penelitian, perancangan, atau pengembangan yang diselenggarakan pada setiap semester merupakan kegiatan yang dilaksanakan oleh mahasiswa di bawah  bimbingan  dosen  dalam rangka  pengembangan sikap, pengetahuan, keterampilan, pengalaman otentik, serta 
meningkatkan kesejahteraan masyarakat dan daya saing bangsa     
</t>
    </r>
    <r>
      <rPr>
        <b/>
        <sz val="12"/>
        <color rgb="FFFF0000"/>
        <rFont val="Quattrocento Sans"/>
      </rPr>
      <t>SN Dikti PASAL 14 (7)</t>
    </r>
    <r>
      <rPr>
        <sz val="12"/>
        <color theme="1"/>
        <rFont val="Quattrocento Sans"/>
      </rPr>
      <t xml:space="preserve">
</t>
    </r>
  </si>
  <si>
    <t xml:space="preserve">Ketersediaan bukti sahih berupa  SK pembimbing  untuk setiap mahasiswa
</t>
  </si>
  <si>
    <r>
      <rPr>
        <b/>
        <sz val="12"/>
        <color theme="1"/>
        <rFont val="Quattrocento Sans"/>
      </rPr>
      <t>Koordinator Program Studi harus memastikan mata kuliah dalam bentuk Pengabdian</t>
    </r>
    <r>
      <rPr>
        <sz val="12"/>
        <color theme="1"/>
        <rFont val="Quattrocento Sans"/>
      </rPr>
      <t xml:space="preserve"> Kepada Masyarakat yang diselenggarakan pada setiap semester merupakan kegiatan yang dilaksanakan oleh mahasiswa di bawah bimbingan  dosen   dalam rangka memanfaatkan ilmu pengetahuan  dan teknologi untuk memajukan kesejahteraan  masyarakat dan mencerdaskan kehidupan bangsa      
</t>
    </r>
    <r>
      <rPr>
        <b/>
        <sz val="12"/>
        <color rgb="FFFF0000"/>
        <rFont val="Quattrocento Sans"/>
      </rPr>
      <t>SN Dikti PASAL 14 (9)</t>
    </r>
    <r>
      <rPr>
        <sz val="12"/>
        <color theme="1"/>
        <rFont val="Quattrocento Sans"/>
      </rPr>
      <t xml:space="preserve">
</t>
    </r>
  </si>
  <si>
    <t xml:space="preserve">Ketersediaan  bukti sahih berupa SK pembimbing 
</t>
  </si>
  <si>
    <r>
      <rPr>
        <b/>
        <sz val="12"/>
        <color theme="1"/>
        <rFont val="Quattrocento Sans"/>
      </rPr>
      <t xml:space="preserve">Ketua Jurusan dan Koordinator Program Studi </t>
    </r>
    <r>
      <rPr>
        <sz val="12"/>
        <color theme="1"/>
        <rFont val="Quattrocento Sans"/>
      </rPr>
      <t xml:space="preserve">harus memastikan mata kuliah dengan bentuk pembelajaran sesuai SN Dikti yang ditempuh oleh mahasiswa di luar Program Studi dapat selaras dengan kurikulum prodi sehingga terpenuhi capaian pembelajaran selama empat tahun </t>
    </r>
    <r>
      <rPr>
        <b/>
        <sz val="12"/>
        <color theme="1"/>
        <rFont val="Quattrocento Sans"/>
      </rPr>
      <t xml:space="preserve">
</t>
    </r>
    <r>
      <rPr>
        <b/>
        <sz val="12"/>
        <color rgb="FFFF0000"/>
        <rFont val="Quattrocento Sans"/>
      </rPr>
      <t>SN DIKTI PASAL 14 (1-5)</t>
    </r>
    <r>
      <rPr>
        <b/>
        <sz val="12"/>
        <color theme="1"/>
        <rFont val="Quattrocento Sans"/>
      </rPr>
      <t xml:space="preserve">
</t>
    </r>
    <r>
      <rPr>
        <sz val="12"/>
        <color theme="1"/>
        <rFont val="Quattrocento Sans"/>
      </rPr>
      <t xml:space="preserve">
</t>
    </r>
  </si>
  <si>
    <r>
      <rPr>
        <sz val="12"/>
        <color theme="1"/>
        <rFont val="Quattrocento Sans"/>
      </rPr>
      <t xml:space="preserve">Ketersediaan  bukti sahih berupa dokumen kebijakan dan panduan kegiatan Merdeka Belajar Kampus Merdeka (MBKM)
</t>
    </r>
    <r>
      <rPr>
        <sz val="12"/>
        <color theme="1"/>
        <rFont val="Quattrocento Sans"/>
      </rPr>
      <t xml:space="preserve">
</t>
    </r>
  </si>
  <si>
    <t>Ketersedian bukti sahih (dapat berupa Surat Penugasan, Surat Perjanjian Kerja Sama (SKP), dan bukti-bukti pelaksanaan) yang menunjukkan kerjasama yang dilakukan dengan perguruan tinggi lain, dan non Perguruan Tinggi  dalam lingkup tridharma</t>
  </si>
  <si>
    <t xml:space="preserve">
Semua kegiatan MBKM yang dilakukan mahasiswa dapat dikonversikan kedalam sks yang diakui dan terdokumentasi 
</t>
  </si>
  <si>
    <r>
      <rPr>
        <sz val="12"/>
        <color theme="1"/>
        <rFont val="Quattrocento Sans"/>
      </rPr>
      <t xml:space="preserve">Ketersediaan bukti sahih yang menunjukan persentase lulusan yang menghabiskan minimal 20 sks di luar kampus: 20% (termasuk meraih prestasi minimal tingkat nasional)
</t>
    </r>
    <r>
      <rPr>
        <b/>
        <sz val="12"/>
        <color rgb="FFFF0000"/>
        <rFont val="Quattrocento Sans"/>
      </rPr>
      <t xml:space="preserve">(IKU) </t>
    </r>
  </si>
  <si>
    <r>
      <rPr>
        <b/>
        <sz val="12"/>
        <color theme="1"/>
        <rFont val="Quattrocento Sans"/>
      </rPr>
      <t xml:space="preserve">Rektor, ketua Jurusan, dan Koordinator Program studi </t>
    </r>
    <r>
      <rPr>
        <sz val="12"/>
        <color theme="1"/>
        <rFont val="Quattrocento Sans"/>
      </rPr>
      <t>harus memastikan penyelenggaraan kegiatan MBKM mematuhi peraturan perundang-undangan yang berlaku serta dievaluasi secara berkala</t>
    </r>
  </si>
  <si>
    <t xml:space="preserve">Ketersediaan dokumen kebijakan dan panduan penyelenggaraan kegiatan MBKM yang mengacu pada peraturan perundang-undangan yang berlaku serta dievaluasi secara berkala </t>
  </si>
  <si>
    <r>
      <rPr>
        <b/>
        <sz val="12"/>
        <color theme="1"/>
        <rFont val="Quattrocento Sans"/>
      </rPr>
      <t xml:space="preserve">Ketua Jurusan, Koordinator Program studi, dosen pembimbing, dan/atau pembimbing dari mitra </t>
    </r>
    <r>
      <rPr>
        <sz val="12"/>
        <color theme="1"/>
        <rFont val="Quattrocento Sans"/>
      </rPr>
      <t xml:space="preserve">harus memastikan bahwa kegiatan MBKM yang diikuti mahasiswa  didukung  oleh fasilitas yang dapat menunjang pemenuhan capaian pembelajaran lulusan yang telah ditetapkan serta dievaluasi setiap semester </t>
    </r>
  </si>
  <si>
    <t xml:space="preserve">Ketersediaan bukti sahih pelaksanaan FGD dengan Mitra untuk memastikan kesesuain kurikulum dan pemenuhan/ketersediaan fasilitas penunjang pembelajaran sebelum pelaksanaan kegiatan MBKM 
</t>
  </si>
  <si>
    <r>
      <rPr>
        <b/>
        <sz val="12"/>
        <color theme="1"/>
        <rFont val="Quattrocento Sans"/>
      </rPr>
      <t>Ketua Jurusan dan Koordinator Program Studi</t>
    </r>
    <r>
      <rPr>
        <sz val="12"/>
        <color theme="1"/>
        <rFont val="Quattrocento Sans"/>
      </rPr>
      <t xml:space="preserve"> harus menjamin mutu kompetensi mahasiswa peserta kegiatan MBKM  sesuai kriteria yang  telah ditentukan</t>
    </r>
  </si>
  <si>
    <t xml:space="preserve">Ketersediaan bukti sahih pelaksanaan seleksi mahasiswa calon peserta kegiatan MBKM di tingkat Prodi, Jurusan, dan/ Institut sesuai kriteria yang telah ditentukan
</t>
  </si>
  <si>
    <t>Ketersedian bukti sahih yang menunjukkan mutu kompetensi peserta kegiatan MBKM memenuhi kriteria yang telah ditentukan (Laporan pelaksanaan kegiatan MBKM/bentuk lainnya yang diakui)</t>
  </si>
  <si>
    <r>
      <rPr>
        <b/>
        <sz val="12"/>
        <color theme="1"/>
        <rFont val="Quattrocento Sans"/>
      </rPr>
      <t>Ketua Jurusan dan Koordinator Program Studi</t>
    </r>
    <r>
      <rPr>
        <sz val="12"/>
        <color theme="1"/>
        <rFont val="Quattrocento Sans"/>
      </rPr>
      <t xml:space="preserve"> harus memastikan bahwa kegiatan MBKM yang diikuti oleh mahasiswa telah direncanakan bersama dengan dosen wali setiap semester </t>
    </r>
  </si>
  <si>
    <t>Ketersediaan bukti sahih yang menunjukkan bahwa seluruh kegiatan MBKM yang diikuti mahasiswa telah disetujui oleh Dosen Wali sesuai dengan panduan kegiatan MBKM</t>
  </si>
  <si>
    <r>
      <rPr>
        <b/>
        <sz val="12"/>
        <color rgb="FF000000"/>
        <rFont val="Quattrocento Sans"/>
      </rPr>
      <t>Ketua Jurusan dan Koordinator Program Studi</t>
    </r>
    <r>
      <rPr>
        <sz val="12"/>
        <color rgb="FF000000"/>
        <rFont val="Quattrocento Sans"/>
      </rPr>
      <t xml:space="preserve"> harus memastikan bahwa seluruh kegiatan MBKM yang dilakukan oleh mahasiswa dibimbing oleh dosen </t>
    </r>
  </si>
  <si>
    <t xml:space="preserve">Ketersediaan bukti sahih berupa SK Dosen Pembimbing kegiatan MBKM 
</t>
  </si>
  <si>
    <t>Ketersediaan logbook kegiatan pembimbingan yang telah terisi</t>
  </si>
  <si>
    <r>
      <rPr>
        <b/>
        <sz val="12"/>
        <color rgb="FF000000"/>
        <rFont val="Quattrocento Sans"/>
      </rPr>
      <t xml:space="preserve">Ketua Jurusan dan Koordinator Program Studi  </t>
    </r>
    <r>
      <rPr>
        <sz val="12"/>
        <color rgb="FF000000"/>
        <rFont val="Quattrocento Sans"/>
      </rPr>
      <t xml:space="preserve">harus memastikan bahwa kegiatan MBKM yang diikuti mahasiswa dibimbing oleh Pembimbing Pendamping dari Mitra sesuai kebutuhan dan persyaratan yang telah ditetapkan </t>
    </r>
  </si>
  <si>
    <r>
      <rPr>
        <sz val="12"/>
        <color rgb="FF000000"/>
        <rFont val="Quattrocento Sans"/>
      </rPr>
      <t xml:space="preserve">Ketersediaan bukti berupa dokumen identitas pembimbing yang menunjukkan kompetensi yang sesuai persyaratan yang ditetapkan
</t>
    </r>
  </si>
  <si>
    <t xml:space="preserve">semua kegiatan pembelajaran di luar program studi berupa kegiatan MBKM yang dilakukan mahasiswa dapat dikonversikan kedalam sks yang diakui dan terdokumentasi 
</t>
  </si>
  <si>
    <r>
      <rPr>
        <b/>
        <sz val="12"/>
        <color rgb="FF000000"/>
        <rFont val="Quattrocento Sans"/>
      </rPr>
      <t>Dosen pembimbing</t>
    </r>
    <r>
      <rPr>
        <sz val="12"/>
        <color rgb="FF000000"/>
        <rFont val="Quattrocento Sans"/>
      </rPr>
      <t xml:space="preserve"> harus memastikan bahwa mahasiswa peserta MBKM harus menyampaikan laporan pelaksanaan kegiatan MBKM setiap semester </t>
    </r>
  </si>
  <si>
    <t xml:space="preserve">Ketersedian bukti sahih berupa panduan MBKM yang memuat aturan pelaporan pelaksanaan kegiatan MBKM
                                                                                                                                                                                                                                                                </t>
  </si>
  <si>
    <t>Ketersediaan bukti sahih pelaksanaan kegiatan MBKM yang dapat berupa kartu hasil Studi/sejenisnya dan laporan pelaksanaan MBKM dan atau dipresentasikan sesuai format dan ketentuan yang berlaku</t>
  </si>
  <si>
    <r>
      <rPr>
        <b/>
        <sz val="12"/>
        <color theme="1"/>
        <rFont val="Quattrocento Sans"/>
      </rPr>
      <t xml:space="preserve">Ketua Jurusan dan Koordinator Program Studi harus memastikan pelaksanaan </t>
    </r>
    <r>
      <rPr>
        <sz val="12"/>
        <color theme="1"/>
        <rFont val="Quattrocento Sans"/>
      </rPr>
      <t xml:space="preserve">proses pembelajaran efektif setiap mata kuliah minimal 16 minggu termasuk UTS dan UAS setiap semester 
</t>
    </r>
    <r>
      <rPr>
        <b/>
        <sz val="12"/>
        <color rgb="FFFF0000"/>
        <rFont val="Quattrocento Sans"/>
      </rPr>
      <t>SN Dikti PASAL 16 (2)</t>
    </r>
  </si>
  <si>
    <t xml:space="preserve">Ketersediaan bukti sahih pelaksanaan proses pembelajaran berupa daftar hadir dan monitoring perkuliahan  yang telah ditandatangani oleh mahasiswa dan dosen paling sedikit 16 minggu termasuk UTS dan UAS
</t>
  </si>
  <si>
    <r>
      <rPr>
        <b/>
        <sz val="12"/>
        <color theme="1"/>
        <rFont val="Quattrocento Sans"/>
      </rPr>
      <t xml:space="preserve">Ketua Jurusan dan Koordinator Program Studi </t>
    </r>
    <r>
      <rPr>
        <sz val="12"/>
        <color theme="1"/>
        <rFont val="Quattrocento Sans"/>
      </rPr>
      <t xml:space="preserve">DAPAT MENYELENGGARAKAN SEMESTER ANTARA DENGAN memastikan pelaksanaan proses pembelajaran efektif setiap mata kuliah minimal 8 (delapan) minggu, dilaksanakan paling sedikit 16 kali pertemuan termasuk UTS dan UAS dengan beban belajar mahasiswa maksimal 9 sks
</t>
    </r>
    <r>
      <rPr>
        <b/>
        <sz val="12"/>
        <color rgb="FFFF0000"/>
        <rFont val="Quattrocento Sans"/>
      </rPr>
      <t>SN Dikti PASAL 16 (3-5)</t>
    </r>
    <r>
      <rPr>
        <sz val="12"/>
        <color theme="1"/>
        <rFont val="Quattrocento Sans"/>
      </rPr>
      <t xml:space="preserve">
</t>
    </r>
  </si>
  <si>
    <t xml:space="preserve">Ketersediaan bukti sahih pelaksanaan proses pembelajaran semester antara  berupa daftar hadir dan monitoring perkuliahan  yang telah ditandatangani oleh mahasiswa dan dosen paling sedikit 16 kali pertemuan termasuk UTS dan UAS 
</t>
  </si>
  <si>
    <r>
      <rPr>
        <b/>
        <sz val="12"/>
        <color theme="1"/>
        <rFont val="Quattrocento Sans"/>
      </rPr>
      <t xml:space="preserve">Koordinator Program Studi dibantu dengan dosen wali harus memantau </t>
    </r>
    <r>
      <rPr>
        <sz val="12"/>
        <color theme="1"/>
        <rFont val="Quattrocento Sans"/>
      </rPr>
      <t xml:space="preserve">penyelenggaraan pendidikan setiap mahasiswa paling lama 7 (tujuh) tahun dengan beban belajar paling sedikit 144 (seratus empat puluh empat) sks
</t>
    </r>
    <r>
      <rPr>
        <b/>
        <sz val="12"/>
        <color rgb="FFFF0000"/>
        <rFont val="Quattrocento Sans"/>
      </rPr>
      <t>SN Dikti PASAL 17 (1 (d))</t>
    </r>
  </si>
  <si>
    <t>Lulusan menyelesaikan masa studi di ITK paling lama  7 (tujuh) tahun dengan beban belajaran minimal 144 sks</t>
  </si>
  <si>
    <r>
      <rPr>
        <b/>
        <sz val="12"/>
        <color theme="1"/>
        <rFont val="Quattrocento Sans"/>
      </rPr>
      <t xml:space="preserve">Ketua Jurusan, dan Koordinator Program Studi harus memfasilitasi pelaksanaan </t>
    </r>
    <r>
      <rPr>
        <sz val="12"/>
        <color theme="1"/>
        <rFont val="Quattrocento Sans"/>
      </rPr>
      <t xml:space="preserve">pemenuhan masa dan beban belajar mahasiswa di dalam dan diluar Program Studi sesuai SN Dikti untuk memenuhi capaian pembelajaran setiap semester
</t>
    </r>
    <r>
      <rPr>
        <b/>
        <sz val="12"/>
        <color rgb="FFFF0000"/>
        <rFont val="Quattrocento Sans"/>
      </rPr>
      <t>SN Dikti PASAL 18 (1-3)</t>
    </r>
    <r>
      <rPr>
        <sz val="12"/>
        <color theme="1"/>
        <rFont val="Quattrocento Sans"/>
      </rPr>
      <t xml:space="preserve">
</t>
    </r>
  </si>
  <si>
    <r>
      <rPr>
        <sz val="12"/>
        <color theme="1"/>
        <rFont val="Quattrocento Sans"/>
      </rPr>
      <t xml:space="preserve">Semua kegiatan pembelajaran di luar program studi berupa kegiatan MBKM yang dilakukan mahasiswa dapat dikonversikan kedalam sks yang diakui dan terdokumentasi 
</t>
    </r>
    <r>
      <rPr>
        <sz val="12"/>
        <color theme="1"/>
        <rFont val="Quattrocento Sans"/>
      </rPr>
      <t xml:space="preserve">
</t>
    </r>
  </si>
  <si>
    <r>
      <rPr>
        <sz val="12"/>
        <color theme="1"/>
        <rFont val="Quattrocento Sans"/>
      </rPr>
      <t xml:space="preserve">Ketersediaan bukti sahih yang menunjukan persentase lulusan yang menghabiskan minimal 20 sks di luar kampus: 20% (termasuk meraih prestasi minimal tingkat nasional)
</t>
    </r>
    <r>
      <rPr>
        <b/>
        <sz val="12"/>
        <color rgb="FFFF0000"/>
        <rFont val="Quattrocento Sans"/>
      </rPr>
      <t xml:space="preserve">(IKU)
</t>
    </r>
  </si>
  <si>
    <r>
      <rPr>
        <b/>
        <sz val="12"/>
        <color theme="1"/>
        <rFont val="Quattrocento Sans"/>
      </rPr>
      <t>Koordinator Program Studi dan Dosen pengampu mata kuliah  harus memastikan</t>
    </r>
    <r>
      <rPr>
        <sz val="12"/>
        <color theme="1"/>
        <rFont val="Quattrocento Sans"/>
      </rPr>
      <t xml:space="preserve"> durasi proses pembelajaran sesuai dengan bentuk pembelajaran sehingga terpenuhi capaian pembelajaran setiap semester 
</t>
    </r>
    <r>
      <rPr>
        <b/>
        <sz val="12"/>
        <color rgb="FFFF0000"/>
        <rFont val="Quattrocento Sans"/>
      </rPr>
      <t>SN Dikti PASAL 19 (1-4)</t>
    </r>
    <r>
      <rPr>
        <sz val="12"/>
        <color theme="1"/>
        <rFont val="Quattrocento Sans"/>
      </rPr>
      <t xml:space="preserve">
</t>
    </r>
  </si>
  <si>
    <r>
      <rPr>
        <sz val="12"/>
        <color theme="1"/>
        <rFont val="Quattrocento Sans"/>
      </rPr>
      <t xml:space="preserve">Ketersediaan dokumen peraturan akademik yang mengatur tentang durasi pelaksanaan proses pembelajaran sesuai dengan bentuk pembelajaran :
</t>
    </r>
    <r>
      <rPr>
        <b/>
        <sz val="12"/>
        <color theme="1"/>
        <rFont val="Quattrocento Sans"/>
      </rPr>
      <t xml:space="preserve">(a) </t>
    </r>
    <r>
      <rPr>
        <sz val="12"/>
        <color theme="1"/>
        <rFont val="Quattrocento Sans"/>
      </rPr>
      <t xml:space="preserve">Lama waktu pembelajaran 1 sks pada proses  pembelajaran berupa kuliah, responsi, atau tutorial adalah 50 menit kegiatan proses belajar, 60 menit penugasan terstruktur, dan 60 menit kegiatan mandiri per minggu per semester
</t>
    </r>
    <r>
      <rPr>
        <b/>
        <sz val="12"/>
        <color theme="1"/>
        <rFont val="Quattrocento Sans"/>
      </rPr>
      <t>(b)</t>
    </r>
    <r>
      <rPr>
        <sz val="12"/>
        <color theme="1"/>
        <rFont val="Quattrocento Sans"/>
      </rPr>
      <t xml:space="preserve"> Lama waktu pembelajaran 1 sks pada proses pembelajaran berupa seminar atau bentuk lain yang sejenis adalah 100 menit kegiatan proses belajar, dan 70 menit kegiatan mandiri per minggu per semester
</t>
    </r>
    <r>
      <rPr>
        <b/>
        <sz val="12"/>
        <color theme="1"/>
        <rFont val="Quattrocento Sans"/>
      </rPr>
      <t>(c)</t>
    </r>
    <r>
      <rPr>
        <sz val="12"/>
        <color theme="1"/>
        <rFont val="Quattrocento Sans"/>
      </rPr>
      <t xml:space="preserve"> Perhitungan beban belajar dalam sistem blok, modul, atau bentuk lain ditetapkan sesuai dengan kebutuhan dalam memenuhi capaian Pembelajaran
</t>
    </r>
    <r>
      <rPr>
        <b/>
        <sz val="12"/>
        <color theme="1"/>
        <rFont val="Quattrocento Sans"/>
      </rPr>
      <t>(d)</t>
    </r>
    <r>
      <rPr>
        <sz val="12"/>
        <color theme="1"/>
        <rFont val="Quattrocento Sans"/>
      </rPr>
      <t xml:space="preserve"> Lama waktu pembelajaran 1 sks pada proses pembelajaran berupa praktikum, praktik
studio, praktik bengkel, praktik lapangan, praktek kerja, Penelitian, perancangan, atau pengembangan, pelatihan militer, pertukaran pelajar, magang, wirausaha, dan/atau Pengabdian kepada Masyarakat adalah 170 menit kegiatan proses pembelajaran per minggu per semester
</t>
    </r>
  </si>
  <si>
    <t xml:space="preserve">Ketersediaan RPS yang menunjukkan durasi pelaksanaan pembelajaran sesuai dengan bentuk pembelajaran sehingga terpenuhi capaian pembelajaran yang direncanakan </t>
  </si>
  <si>
    <t>STANDAR PENILAIAN PEMBELAJARAN</t>
  </si>
  <si>
    <r>
      <rPr>
        <b/>
        <sz val="12"/>
        <color theme="1"/>
        <rFont val="Quattrocento Sans"/>
      </rPr>
      <t xml:space="preserve">Koordinator Program Studi dan Dosen pengampu mata kuliah harus memastikan penilaian </t>
    </r>
    <r>
      <rPr>
        <sz val="12"/>
        <color theme="1"/>
        <rFont val="Quattrocento Sans"/>
      </rPr>
      <t xml:space="preserve">proses dan hasil belajar mahasiswa memenuhi prinsip edukatif, otentik, objektif, akuntabel, dan transparan yang dilakukan secara terintegrasi setiap semester
</t>
    </r>
    <r>
      <rPr>
        <b/>
        <sz val="12"/>
        <color rgb="FFFF0000"/>
        <rFont val="Quattrocento Sans"/>
      </rPr>
      <t>(SN Dikti Pasal 22 (1))</t>
    </r>
    <r>
      <rPr>
        <sz val="12"/>
        <color theme="1"/>
        <rFont val="Quattrocento Sans"/>
      </rPr>
      <t xml:space="preserve">
</t>
    </r>
  </si>
  <si>
    <r>
      <rPr>
        <sz val="12"/>
        <color theme="1"/>
        <rFont val="Quattrocento Sans"/>
      </rPr>
      <t xml:space="preserve">Ketersediaan bukti sahih tentang dipenuhinya 5 prinsip penilaian yang dilakukan secara terintegrasi dan dilengkapi dengan rubrik/portofolio penilaian, minimum 70% jumlah mata kuliah.
</t>
    </r>
    <r>
      <rPr>
        <b/>
        <sz val="12"/>
        <color rgb="FFFF0000"/>
        <rFont val="Quattrocento Sans"/>
      </rPr>
      <t>SKOR 4 (IAPS C.6.4.f) Penilaian Pembelajaran (A)) No.44</t>
    </r>
    <r>
      <rPr>
        <sz val="12"/>
        <color theme="1"/>
        <rFont val="Quattrocento Sans"/>
      </rPr>
      <t xml:space="preserve">
</t>
    </r>
  </si>
  <si>
    <r>
      <rPr>
        <b/>
        <sz val="12"/>
        <color theme="1"/>
        <rFont val="Quattrocento Sans"/>
      </rPr>
      <t xml:space="preserve">Dosen pengampu mata kuliah harus </t>
    </r>
    <r>
      <rPr>
        <sz val="12"/>
        <color theme="1"/>
        <rFont val="Quattrocento Sans"/>
      </rPr>
      <t xml:space="preserve">menyusun, menyampaikan, dan menyepakati tahap, tenik, instrumen, kriteria, indikator, dan bobot penilaian dengan mahasiswa untuk mengukur ketercapaian capaian pembelajaran untuk setiap mata kuliah  dengan mangacu pada RPS setiap semester 
</t>
    </r>
    <r>
      <rPr>
        <b/>
        <sz val="12"/>
        <color rgb="FFFF0000"/>
        <rFont val="Quattrocento Sans"/>
      </rPr>
      <t>(SN Dikti Pasal 22 (1-5)) dan Pasal 24 (1(a))</t>
    </r>
  </si>
  <si>
    <t xml:space="preserve">Ketersediaan bukti sahih berupa kontrak kuliah yang telah disampaikan dan disepakati oleh dosen dan mahasiswa </t>
  </si>
  <si>
    <r>
      <rPr>
        <b/>
        <sz val="12"/>
        <color theme="1"/>
        <rFont val="Quattrocento Sans"/>
      </rPr>
      <t>Koordinator Program Studi dan Dosen pengampu mata kuliah harus</t>
    </r>
    <r>
      <rPr>
        <sz val="12"/>
        <color theme="1"/>
        <rFont val="Quattrocento Sans"/>
      </rPr>
      <t xml:space="preserve"> memastikan penilaian proses dan hasil belajar mahasiswa dilakukan dengan teknik dan instrumen penilaian yang terintegrasi untuk memenuhi capaian pembelajaran dengan mengacu pada RPS setiap semester 
</t>
    </r>
    <r>
      <rPr>
        <b/>
        <sz val="12"/>
        <color rgb="FFFF0000"/>
        <rFont val="Quattrocento Sans"/>
      </rPr>
      <t>(SN Dikti Pasal 22 (1-5)) dan Pasal 24 (1(a))</t>
    </r>
    <r>
      <rPr>
        <sz val="12"/>
        <color theme="1"/>
        <rFont val="Quattrocento Sans"/>
      </rPr>
      <t xml:space="preserve">
</t>
    </r>
  </si>
  <si>
    <r>
      <rPr>
        <b/>
        <sz val="12"/>
        <color theme="1"/>
        <rFont val="Quattrocento Sans"/>
      </rPr>
      <t xml:space="preserve">Dosen pengampu mata kuliah harus melaksanakan proses penilaian sesuai </t>
    </r>
    <r>
      <rPr>
        <sz val="12"/>
        <color theme="1"/>
        <rFont val="Quattrocento Sans"/>
      </rPr>
      <t xml:space="preserve">dengan tahap, teknik, instrumen, kriteria, indikator, dan bobot penilaian yang memuat prinsip penilaian sesuai dengan RPS setiap semester 
</t>
    </r>
    <r>
      <rPr>
        <b/>
        <sz val="12"/>
        <color rgb="FFFF0000"/>
        <rFont val="Quattrocento Sans"/>
      </rPr>
      <t>(SN Dikti Pasal 24 (1(b))</t>
    </r>
    <r>
      <rPr>
        <sz val="12"/>
        <color theme="1"/>
        <rFont val="Quattrocento Sans"/>
      </rPr>
      <t xml:space="preserve">
</t>
    </r>
  </si>
  <si>
    <t>Ketersediaan bukti hasil penilaian baik yang dilakukan oleh dosen pengampu, mahasiswa, atau pemangku kepentingan yang relevan untuk  setiap proses pembelajaran</t>
  </si>
  <si>
    <r>
      <rPr>
        <b/>
        <sz val="12"/>
        <color theme="1"/>
        <rFont val="Quattrocento Sans"/>
      </rPr>
      <t xml:space="preserve">Dosen pengampu mata kuliah harus </t>
    </r>
    <r>
      <rPr>
        <sz val="12"/>
        <color theme="1"/>
        <rFont val="Quattrocento Sans"/>
      </rPr>
      <t xml:space="preserve">menetapkan bobot persentase penilaian sikap, pengetahuan, dan atau keterampilan sesuai dengan karakteristik mata kuliah dan capaian pembelajaran  yang dituangkan dalam RPS setiap semester
</t>
    </r>
    <r>
      <rPr>
        <b/>
        <sz val="12"/>
        <color rgb="FFFF0000"/>
        <rFont val="Quattrocento Sans"/>
      </rPr>
      <t xml:space="preserve">(TAMBAHAN) </t>
    </r>
    <r>
      <rPr>
        <sz val="12"/>
        <color theme="1"/>
        <rFont val="Quattrocento Sans"/>
      </rPr>
      <t xml:space="preserve">
</t>
    </r>
  </si>
  <si>
    <t xml:space="preserve">Laporan hasil belajar mahasiswa di SIM Akademik (gerbang.itk.ac.id) paling sedikit memuat 4 (empat) komponen penilaian </t>
  </si>
  <si>
    <r>
      <rPr>
        <b/>
        <sz val="12"/>
        <color theme="1"/>
        <rFont val="Quattrocento Sans"/>
      </rPr>
      <t xml:space="preserve">Dosen pengampu mata kuliah harus  menyampaikan hasil penilaian aktivitas pembelajaran </t>
    </r>
    <r>
      <rPr>
        <sz val="12"/>
        <color theme="1"/>
        <rFont val="Quattrocento Sans"/>
      </rPr>
      <t xml:space="preserve">kepada mahasiswa  maksimal 2 (dua) minggu setelah pelaksanaan penilaian dan memberikan kesempatan kepada mahasiswa untuk mempertanyakan hasil penilaian 
</t>
    </r>
    <r>
      <rPr>
        <b/>
        <sz val="12"/>
        <color rgb="FFFF0000"/>
        <rFont val="Quattrocento Sans"/>
      </rPr>
      <t>(SN Dikti Pasal 24 (1(c))</t>
    </r>
    <r>
      <rPr>
        <sz val="12"/>
        <color theme="1"/>
        <rFont val="Quattrocento Sans"/>
      </rPr>
      <t xml:space="preserve">
</t>
    </r>
  </si>
  <si>
    <t xml:space="preserve">Tersedia bukti penilaian aktivitas pembelajaran di LMS maksimal 2 minggu setelah pelaksanaan penilaian
</t>
  </si>
  <si>
    <r>
      <rPr>
        <b/>
        <sz val="12"/>
        <color theme="1"/>
        <rFont val="Quattrocento Sans"/>
      </rPr>
      <t>Dosen pengampu mata kuliah harus melaporkan hasil penilaian</t>
    </r>
    <r>
      <rPr>
        <sz val="12"/>
        <color theme="1"/>
        <rFont val="Quattrocento Sans"/>
      </rPr>
      <t xml:space="preserve"> berupa kualifikasi keberhasilan mahasiswa dalam menempuh suatu mata kuliah setiap semester ke dalam Sistem Informasi Akademik, paling lama dua minggu setelah masa perkuliahan berakhir
</t>
    </r>
    <r>
      <rPr>
        <b/>
        <sz val="12"/>
        <color rgb="FFFF0000"/>
        <rFont val="Quattrocento Sans"/>
      </rPr>
      <t>(SN Dikti Pasal 26 (1-7)</t>
    </r>
    <r>
      <rPr>
        <sz val="12"/>
        <color theme="1"/>
        <rFont val="Quattrocento Sans"/>
      </rPr>
      <t xml:space="preserve">
</t>
    </r>
  </si>
  <si>
    <t xml:space="preserve">Sistem Informasi Akademik (gerbang.itk.ac.id) memuat rekapan hasil evaluasi belajar mahasiswa pada setiap mata kuliah, paling lama dua minggu setalah masa perkuliahan  serta  dapat diakses oleh seluruh mahasiswa dan stakeholder internal terkait 
</t>
  </si>
  <si>
    <t>Hasil penilaian IPS tertera pada Kartu Hasil Studi (KHS) dan IPK tertera pada transkrip nilai yang dapat diakses melalui SIM Akademik (gerbang.itk.ac.id)</t>
  </si>
  <si>
    <r>
      <rPr>
        <b/>
        <sz val="12"/>
        <color theme="1"/>
        <rFont val="Quattrocento Sans"/>
      </rPr>
      <t xml:space="preserve">Ketua Jurusan dan koordinator program studi harus memastikan </t>
    </r>
    <r>
      <rPr>
        <sz val="12"/>
        <color theme="1"/>
        <rFont val="Quattrocento Sans"/>
      </rPr>
      <t xml:space="preserve">bahwa mahasiswa dinyatakan lulus apabila telah menempuh seluruh beban belajar yang ditetapkan dan memiliki capaian pembelajaran lulusan yang ditargetkan oleh Program Studi </t>
    </r>
    <r>
      <rPr>
        <sz val="12"/>
        <color rgb="FFFF0000"/>
        <rFont val="Quattrocento Sans"/>
      </rPr>
      <t>dengan nilai minimal C</t>
    </r>
    <r>
      <rPr>
        <sz val="12"/>
        <color theme="1"/>
        <rFont val="Quattrocento Sans"/>
      </rPr>
      <t xml:space="preserve"> dan Indeks Prestasi Kumulatif (IPK) lebih besar atau sama dengan 2,00 (dua koma nol nol) 
</t>
    </r>
    <r>
      <rPr>
        <b/>
        <sz val="12"/>
        <color rgb="FFFF0000"/>
        <rFont val="Quattrocento Sans"/>
      </rPr>
      <t>(SN Dikti Pasal 27 (1)</t>
    </r>
    <r>
      <rPr>
        <sz val="12"/>
        <color theme="1"/>
        <rFont val="Quattrocento Sans"/>
      </rPr>
      <t xml:space="preserve">
</t>
    </r>
  </si>
  <si>
    <t xml:space="preserve">Ketersediaan dokumen baku berupa peraturan akademik yang memuat kriteria kelulusan mahasiswa 
</t>
  </si>
  <si>
    <t xml:space="preserve">Lulusan ITK memiliki nilai minimal C dan memiliki IPK lebih besar atau sama dengan 2,00 </t>
  </si>
  <si>
    <r>
      <rPr>
        <b/>
        <sz val="12"/>
        <color theme="1"/>
        <rFont val="Quattrocento Sans"/>
      </rPr>
      <t>Ketua Jurusan dan Koordinator Program Studi</t>
    </r>
    <r>
      <rPr>
        <sz val="12"/>
        <color theme="1"/>
        <rFont val="Quattrocento Sans"/>
      </rPr>
      <t xml:space="preserve">  harus memastikan bahwa mahasiswa yang dinyatakan lulus berhak mendapatkan  ijazah, gelar, serta surat keterangan pendamping ijazah 
</t>
    </r>
    <r>
      <rPr>
        <b/>
        <sz val="12"/>
        <color rgb="FFFF0000"/>
        <rFont val="Quattrocento Sans"/>
      </rPr>
      <t>(SN Dikti Pasal 27 (5)</t>
    </r>
    <r>
      <rPr>
        <sz val="12"/>
        <color theme="1"/>
        <rFont val="Quattrocento Sans"/>
      </rPr>
      <t xml:space="preserve">
</t>
    </r>
  </si>
  <si>
    <t xml:space="preserve">Ketersediaan  bukti yudisium yang disahkan oleh rektor, ijazah yang ditandatangani oleh Rektor, surat keterangan pendamping ijazah (SKPI) yang memuat capaian pembelajaran, level pendidikan, prestasi-prestasi yang didapat oleh mahasiswa, pengetahuan lainnya yang diberikan yang mendukung capaian pembelajaran dan aktivitas selama menjadi mahasiswa di ITK
</t>
  </si>
  <si>
    <r>
      <rPr>
        <b/>
        <sz val="12"/>
        <color theme="1"/>
        <rFont val="Quattrocento Sans"/>
      </rPr>
      <t>Koordinator Program Studi dan dosen pembimbing</t>
    </r>
    <r>
      <rPr>
        <sz val="12"/>
        <color theme="1"/>
        <rFont val="Quattrocento Sans"/>
      </rPr>
      <t xml:space="preserve"> </t>
    </r>
    <r>
      <rPr>
        <sz val="12"/>
        <color theme="1"/>
        <rFont val="Quattrocento Sans"/>
      </rPr>
      <t xml:space="preserve">harus memastikan keterlibatan penilai eksternal oleh pembimbing/pendamping  dari mitra terhadap seluruh proses pembelajaran yang dilakukan mahasiswa selama pelaksanaan kegiatan MBKM, memenuhi  seluruh aspek dan prinsip-prinsip penelilaian sesuai dengan panduan setiap semester 
</t>
    </r>
  </si>
  <si>
    <r>
      <rPr>
        <sz val="12"/>
        <color theme="1"/>
        <rFont val="Quattrocento Sans"/>
      </rPr>
      <t xml:space="preserve">Ketersediaan bukti sahih yang menunjukan keterlibatan penilai eksternal terhadap proses pembelajaran yang dilakukan mahasiswa dalam kegiatan MBKM yang memenuhi seluruh aspek dan prinsip penilaian sesuai dengan panduan 
</t>
    </r>
  </si>
  <si>
    <r>
      <rPr>
        <b/>
        <sz val="12"/>
        <color theme="1"/>
        <rFont val="Quattrocento Sans"/>
      </rPr>
      <t>Koordinator Program Studi harus mengkoordinir</t>
    </r>
    <r>
      <rPr>
        <sz val="12"/>
        <color theme="1"/>
        <rFont val="Quattrocento Sans"/>
      </rPr>
      <t xml:space="preserve"> hasil penilaian kegiatan MBKM dengan dosen pembimbing di setiap semester.</t>
    </r>
  </si>
  <si>
    <t xml:space="preserve">Ketersediaan bukti  hasil penilaian kegiatan MBKM  setiap semester 
</t>
  </si>
  <si>
    <r>
      <rPr>
        <b/>
        <sz val="12"/>
        <color theme="1"/>
        <rFont val="Quattrocento Sans"/>
      </rPr>
      <t xml:space="preserve">Koordinator Program Studi dan dosen pembimbing harus memastikan </t>
    </r>
    <r>
      <rPr>
        <sz val="12"/>
        <color theme="1"/>
        <rFont val="Quattrocento Sans"/>
      </rPr>
      <t>mahasiswa lulus dari kegiatan MBKM jika mahasiswa tersebut telah menempuh seluruh beban belajar yang ditetapkan dalam pelaksanaan kegiatan MBKM dan memenuhi aspek-aspek penilaian kegiatan MBKM sesuai dengan panduan penilaian kegiatan MBKM .</t>
    </r>
  </si>
  <si>
    <t xml:space="preserve">Ketersedian bukti sahih yang menunjukkan adanya konversi kegiatan MBKM ke dalam sks yang diakuai (mata kuliah) atau dituliskan dalam Surat Keterangan Pendamping Ijasah (SKPI)
</t>
  </si>
  <si>
    <t>Standar Dosen</t>
  </si>
  <si>
    <r>
      <rPr>
        <b/>
        <sz val="12"/>
        <color theme="1"/>
        <rFont val="Quattrocento Sans"/>
      </rPr>
      <t xml:space="preserve">Wakil Rektor Bidang Non Akademik </t>
    </r>
    <r>
      <rPr>
        <sz val="12"/>
        <color theme="1"/>
        <rFont val="Quattrocento Sans"/>
      </rPr>
      <t xml:space="preserve">harus memastikan dosen memiliki kualifikasi akademik dan
kompetensi pendidik, sehat jasmani dan rohani, serta memiliki kemampuan untuk menyelenggarakan pendidikan
dalam rangka pemenuhan capaian pembelajaran lulusan.
</t>
    </r>
    <r>
      <rPr>
        <b/>
        <sz val="12"/>
        <color theme="1"/>
        <rFont val="Quattrocento Sans"/>
      </rPr>
      <t>(SN Dikti 2020 pasal 29 ayat 1)</t>
    </r>
    <r>
      <rPr>
        <sz val="12"/>
        <color theme="1"/>
        <rFont val="Quattrocento Sans"/>
      </rPr>
      <t xml:space="preserve">
</t>
    </r>
  </si>
  <si>
    <r>
      <rPr>
        <sz val="12"/>
        <color theme="1"/>
        <rFont val="Quattrocento Sans"/>
      </rPr>
      <t xml:space="preserve">Ketersedian bukti sahih yang menunjukkan terpenuhinya kualifikasi akademik untuk dosen program sarjana yakni  berkualifikasi akademik paling rendah lulusan magister atau magister terapan yang relevan dengan Program Studi.
</t>
    </r>
    <r>
      <rPr>
        <b/>
        <sz val="12"/>
        <color theme="1"/>
        <rFont val="Quattrocento Sans"/>
      </rPr>
      <t>(SN Dikti 2020 pasal 29 ayat 8)</t>
    </r>
    <r>
      <rPr>
        <sz val="12"/>
        <color theme="1"/>
        <rFont val="Quattrocento Sans"/>
      </rPr>
      <t xml:space="preserve">
</t>
    </r>
    <r>
      <rPr>
        <sz val="12"/>
        <color theme="1"/>
        <rFont val="Quattrocento Sans"/>
      </rPr>
      <t xml:space="preserve">
</t>
    </r>
  </si>
  <si>
    <r>
      <rPr>
        <sz val="12"/>
        <color theme="1"/>
        <rFont val="Quattrocento Sans"/>
      </rPr>
      <t xml:space="preserve">Terpenuhinya persentase 30% dosen tetap berkualifikasi akademik S3; memiliki sertifikat kompetensi/profesi yang diakui oleh industri dan dunia kerja; atau berasal dari kalangan praktisi profesional, dunia industri, atau dunia kerja.
</t>
    </r>
    <r>
      <rPr>
        <b/>
        <sz val="12"/>
        <color rgb="FFFF0000"/>
        <rFont val="Quattrocento Sans"/>
      </rPr>
      <t>(IKU 2.2)</t>
    </r>
  </si>
  <si>
    <r>
      <rPr>
        <b/>
        <sz val="12"/>
        <color theme="1"/>
        <rFont val="Quattrocento Sans"/>
      </rPr>
      <t>Rektor</t>
    </r>
    <r>
      <rPr>
        <sz val="12"/>
        <color theme="1"/>
        <rFont val="Quattrocento Sans"/>
      </rPr>
      <t xml:space="preserve">  harus memfasilitasi dosen dalam mengikuti berbagai kegiatan akademik di luar kampus sebagai upaya untuk meningkatkan kompetensi dalam melakukan pencapaian tri dharma dan dievaluasi setiap tahun (IKU)
</t>
    </r>
  </si>
  <si>
    <r>
      <rPr>
        <sz val="12"/>
        <color theme="1"/>
        <rFont val="Quattrocento Sans"/>
      </rPr>
      <t xml:space="preserve">Ketersediaan bukti sahih yang menunjukkan  persentase keikutsertaan dosen pada berbagai kegiatan akademik di luar kampus (berkegiatan tridharma di kampus lain,di QS100 berdasarkan bidang ilmu (QS100 by subject), bekerja sebagai praktisi di dunia industri) sesuai dengan bidang keahlian mencapai 15% (ditambah atau membina mahasiswa yang berhasil meraih prestasi paling rendah tingkat nasional)  dalam lima tahun terakhir  
</t>
    </r>
    <r>
      <rPr>
        <b/>
        <sz val="12"/>
        <color rgb="FFFF0000"/>
        <rFont val="Quattrocento Sans"/>
      </rPr>
      <t>(IKU)</t>
    </r>
    <r>
      <rPr>
        <sz val="12"/>
        <color rgb="FFFF0000"/>
        <rFont val="Quattrocento Sans"/>
      </rPr>
      <t xml:space="preserve">
</t>
    </r>
    <r>
      <rPr>
        <sz val="12"/>
        <color theme="1"/>
        <rFont val="Quattrocento Sans"/>
      </rPr>
      <t xml:space="preserve">
</t>
    </r>
  </si>
  <si>
    <r>
      <rPr>
        <b/>
        <sz val="12"/>
        <color theme="1"/>
        <rFont val="Quattrocento Sans"/>
      </rPr>
      <t xml:space="preserve">Ketua Jurusan dan Koorinator Program Studi </t>
    </r>
    <r>
      <rPr>
        <sz val="12"/>
        <color theme="1"/>
        <rFont val="Quattrocento Sans"/>
      </rPr>
      <t xml:space="preserve">harus memastikan perhitungan beban kerja dosen didasarkan pada kegiatan pokok dosen, kegiatan dalam bentuk pelaksanaan tugas tambahan, dan kegiatan penunjang sesuai dengan SN Dikti 
</t>
    </r>
    <r>
      <rPr>
        <b/>
        <sz val="12"/>
        <color theme="1"/>
        <rFont val="Quattrocento Sans"/>
      </rPr>
      <t>(SN Dikti 2020 pasal 30 ayat 1)</t>
    </r>
    <r>
      <rPr>
        <sz val="12"/>
        <color theme="1"/>
        <rFont val="Quattrocento Sans"/>
      </rPr>
      <t xml:space="preserve">
</t>
    </r>
  </si>
  <si>
    <t xml:space="preserve">Ketersediaan  bukti sahih berkaitan dengan beban kinerja dosen berupa hasil laporan BKD dan SKP yang didasarkan pada ketentuan yang berlaku </t>
  </si>
  <si>
    <r>
      <rPr>
        <b/>
        <sz val="12"/>
        <color theme="1"/>
        <rFont val="Quattrocento Sans"/>
      </rPr>
      <t>Ketua Jurusan dan koordinator Program Studi</t>
    </r>
    <r>
      <rPr>
        <sz val="12"/>
        <color theme="1"/>
        <rFont val="Quattrocento Sans"/>
      </rPr>
      <t xml:space="preserve"> harus memastikan beban kerja dosen sebagai pembimbing utama dalam penelitian terstruktur dalam rangka penyusunan tugas akhir/karya desain/bentuk lain yang setara paling banyak 10 (sepuluh) mahasiswa setiap semester
</t>
    </r>
    <r>
      <rPr>
        <b/>
        <sz val="12"/>
        <color theme="1"/>
        <rFont val="Quattrocento Sans"/>
      </rPr>
      <t>(SN Dikti 2020 pasal 30 ayat 3)</t>
    </r>
    <r>
      <rPr>
        <sz val="12"/>
        <color theme="1"/>
        <rFont val="Quattrocento Sans"/>
      </rPr>
      <t xml:space="preserve">
</t>
    </r>
  </si>
  <si>
    <t xml:space="preserve">Ketersediaan  bukti sahih berkaitan dengan beban kerja dosen sebagai pembimbing utama dalam penelitian terstruktur dengan paling banyak 10 (sepuluh) mahasiswa </t>
  </si>
  <si>
    <r>
      <rPr>
        <b/>
        <sz val="12"/>
        <color theme="1"/>
        <rFont val="Quattrocento Sans"/>
      </rPr>
      <t>Wakil Rektor Bidang Non Akademik dan Ketua Jurusan</t>
    </r>
    <r>
      <rPr>
        <sz val="12"/>
        <color theme="1"/>
        <rFont val="Quattrocento Sans"/>
      </rPr>
      <t xml:space="preserve"> harus mengupayakan terpenuhinya rasio jumlah mahasiswa terhadap jumlah DTPS untuk setiap Program Studi</t>
    </r>
  </si>
  <si>
    <r>
      <rPr>
        <sz val="12"/>
        <color theme="1"/>
        <rFont val="Quattrocento Sans"/>
      </rPr>
      <t xml:space="preserve">Ketersedian bukti sahih yang menunjukkan terpenuhinya NDTPS ≥ 12 yang termuat pada PD-DIKTI 
NDTPS = Jumlah dosen tetap yang ditugaskan sebagai pengampu mata kuliah dengan bidang keahlian yang sesuai dengan kompetensi inti program studi yang diakreditasi.
</t>
    </r>
    <r>
      <rPr>
        <b/>
        <sz val="12"/>
        <color theme="1"/>
        <rFont val="Quattrocento Sans"/>
      </rPr>
      <t xml:space="preserve"> SKOR  4(IPAS C.4.4. No.17)</t>
    </r>
    <r>
      <rPr>
        <sz val="12"/>
        <color theme="1"/>
        <rFont val="Quattrocento Sans"/>
      </rPr>
      <t xml:space="preserve">
</t>
    </r>
    <r>
      <rPr>
        <sz val="12"/>
        <color theme="1"/>
        <rFont val="Quattrocento Sans"/>
      </rPr>
      <t xml:space="preserve">
</t>
    </r>
  </si>
  <si>
    <t>Jumlah Dosen</t>
  </si>
  <si>
    <r>
      <rPr>
        <sz val="12"/>
        <color theme="1"/>
        <rFont val="Quattrocento Sans"/>
      </rPr>
      <t xml:space="preserve">Ketersedian bukti sahih yang menunjukkan terpenuhinya Rasio jumlah mahasiswa program studi terhadap jumlah DTPS: 15 ≤ RMD ≤ 25
NM = Jumlah mahasiswa pada saat TS. NDTPS = Jumlah dosen tetap yang ditugaskan sebagai pengampu mata kuliah dengan bidang keahlian yang sesuai dengan kompetensi inti program studi yang diakreditasi.  RMD = NM / NDTPS
</t>
    </r>
    <r>
      <rPr>
        <b/>
        <sz val="12"/>
        <color theme="1"/>
        <rFont val="Quattrocento Sans"/>
      </rPr>
      <t xml:space="preserve"> SKOR  4(IPAS C.4.4. No.20)</t>
    </r>
  </si>
  <si>
    <t>Rasio</t>
  </si>
  <si>
    <r>
      <rPr>
        <b/>
        <sz val="12"/>
        <color theme="1"/>
        <rFont val="Quattrocento Sans"/>
      </rPr>
      <t xml:space="preserve">Wakil Rektor Bidang Non Akademik </t>
    </r>
    <r>
      <rPr>
        <sz val="12"/>
        <color theme="1"/>
        <rFont val="Quattrocento Sans"/>
      </rPr>
      <t>harus memastikan jumlah dosen tetap pada Program Studi baru memenuhi persyaratan dan ketentuan pendirian prodi baru, serta memenuhi ketentuan minimum pada SN Dikti.</t>
    </r>
  </si>
  <si>
    <r>
      <rPr>
        <sz val="12"/>
        <color theme="1"/>
        <rFont val="Quattrocento Sans"/>
      </rPr>
      <t xml:space="preserve">Ketersediaan  bukti sahih berkaitan jumlah dosen yang ditugaskan untuk menjalankan proses pembelajaran pada setiap Program Studi baru paling sedikit 5 (lima) orang.  
</t>
    </r>
    <r>
      <rPr>
        <b/>
        <sz val="12"/>
        <color theme="1"/>
        <rFont val="Quattrocento Sans"/>
      </rPr>
      <t>(SN Dikti 2020 pasal 31 ayat 2)</t>
    </r>
    <r>
      <rPr>
        <sz val="12"/>
        <color theme="1"/>
        <rFont val="Quattrocento Sans"/>
      </rPr>
      <t xml:space="preserve">
</t>
    </r>
  </si>
  <si>
    <r>
      <rPr>
        <b/>
        <sz val="12"/>
        <color theme="1"/>
        <rFont val="Quattrocento Sans"/>
      </rPr>
      <t>Wakil Rektor Bidang Non Akademik dan Ketua Jurusan</t>
    </r>
    <r>
      <rPr>
        <sz val="12"/>
        <color theme="1"/>
        <rFont val="Quattrocento Sans"/>
      </rPr>
      <t xml:space="preserve"> harus  melakukan upaya pemenuhan kualifikasi Akademik  Dosen bergelar S3, minimal  25 % dari jumlah total dosen tetap untuk setiap Program Studi</t>
    </r>
  </si>
  <si>
    <r>
      <rPr>
        <sz val="12"/>
        <color theme="1"/>
        <rFont val="Quattrocento Sans"/>
      </rPr>
      <t xml:space="preserve">Ketersedian bukti sahih yang menunjukkan terpenuhinya kualifikasi akademik dosen bergelar S3,  minimal 25% dari jumlah total dosen tetap untuk setiap program studi.
Skor = 2 + (4 x PDS3)
PDS3 = (NDS3 / NDTPS) x 100%
</t>
    </r>
    <r>
      <rPr>
        <b/>
        <sz val="12"/>
        <color theme="1"/>
        <rFont val="Quattrocento Sans"/>
      </rPr>
      <t>Skor 3</t>
    </r>
    <r>
      <rPr>
        <sz val="12"/>
        <color theme="1"/>
        <rFont val="Quattrocento Sans"/>
      </rPr>
      <t xml:space="preserve"> </t>
    </r>
    <r>
      <rPr>
        <b/>
        <sz val="12"/>
        <color theme="1"/>
        <rFont val="Quattrocento Sans"/>
      </rPr>
      <t>(IAPS C.4.4 a. No.18)</t>
    </r>
    <r>
      <rPr>
        <sz val="12"/>
        <color theme="1"/>
        <rFont val="Quattrocento Sans"/>
      </rPr>
      <t xml:space="preserve">
</t>
    </r>
  </si>
  <si>
    <r>
      <rPr>
        <b/>
        <sz val="12"/>
        <color theme="1"/>
        <rFont val="Quattrocento Sans"/>
      </rPr>
      <t>Wakil Rektor Bidang non Akademik dan Ketua Jurusan</t>
    </r>
    <r>
      <rPr>
        <sz val="12"/>
        <color theme="1"/>
        <rFont val="Quattrocento Sans"/>
      </rPr>
      <t xml:space="preserve">  harus  melakukan upaya  pemenuhan jabatan Akademik Dosen agar tercapai PGBLKL, minimal 50%  untuk setiap Program Studi</t>
    </r>
  </si>
  <si>
    <r>
      <rPr>
        <sz val="12"/>
        <color theme="1"/>
        <rFont val="Quattrocento Sans"/>
      </rPr>
      <t xml:space="preserve">Ketersedian bukti sahih yang menunjukkan tercapainya  PGBLKL≥ 50%  untuk setiap program studi.
</t>
    </r>
    <r>
      <rPr>
        <b/>
        <sz val="12"/>
        <color theme="1"/>
        <rFont val="Quattrocento Sans"/>
      </rPr>
      <t>Skor = 2 + ((20 x PGBLKL) /7)</t>
    </r>
    <r>
      <rPr>
        <sz val="12"/>
        <color theme="1"/>
        <rFont val="Quattrocento Sans"/>
      </rPr>
      <t xml:space="preserve">
PGBLKL = ((NDGB + NDLK + NDL) / NDTPS) x 100%
NDGB = Jumlah DTPS yang memiliki jabatan akademik Guru Besar.
NDLK = Jumlah DTPS yang memiliki jabatan akademik Lektor Kepala.
NDL = Jumlah DTPS yang memiliki jabatan akademik Lektor.
NDTPS = Jumlah dosen tetap yang ditugaskan sebagai pengampu mata kuliah dengan bidang keahlian yang sesuai dengan kompetensi inti program studi yang diakreditasi.
</t>
    </r>
    <r>
      <rPr>
        <b/>
        <sz val="12"/>
        <color theme="1"/>
        <rFont val="Quattrocento Sans"/>
      </rPr>
      <t>Skor kurang dari 4</t>
    </r>
    <r>
      <rPr>
        <sz val="12"/>
        <color theme="1"/>
        <rFont val="Quattrocento Sans"/>
      </rPr>
      <t xml:space="preserve"> </t>
    </r>
    <r>
      <rPr>
        <b/>
        <sz val="12"/>
        <color theme="1"/>
        <rFont val="Quattrocento Sans"/>
      </rPr>
      <t>(IAPS C.4.4  a. No. 19)</t>
    </r>
    <r>
      <rPr>
        <sz val="12"/>
        <color theme="1"/>
        <rFont val="Quattrocento Sans"/>
      </rPr>
      <t xml:space="preserve">
</t>
    </r>
  </si>
  <si>
    <r>
      <rPr>
        <b/>
        <sz val="12"/>
        <color theme="1"/>
        <rFont val="Quattrocento Sans"/>
      </rPr>
      <t>Ketua Jurusan</t>
    </r>
    <r>
      <rPr>
        <sz val="12"/>
        <color theme="1"/>
        <rFont val="Quattrocento Sans"/>
      </rPr>
      <t xml:space="preserve"> harus mendokumentasikan kompetensi dosen bidang pengajaran, penelitian dan pengabdian kepada masyarakat setiap tahun.</t>
    </r>
  </si>
  <si>
    <r>
      <rPr>
        <sz val="12"/>
        <color theme="1"/>
        <rFont val="Quattrocento Sans"/>
      </rPr>
      <t xml:space="preserve">Adanya dokumen LKPS dan LED berisi keterbaruan data mengenai kompetensi dosen di bidang pengajaran, penelitian dan pengabdian kepada masyarakat yang ditunjukan pada pelaksanaan AMI di setiap tahun.
</t>
    </r>
    <r>
      <rPr>
        <b/>
        <sz val="12"/>
        <color theme="1"/>
        <rFont val="Quattrocento Sans"/>
      </rPr>
      <t>(IAPS 4.0 tabel 3b)</t>
    </r>
    <r>
      <rPr>
        <sz val="12"/>
        <color theme="1"/>
        <rFont val="Quattrocento Sans"/>
      </rPr>
      <t xml:space="preserve">
</t>
    </r>
  </si>
  <si>
    <r>
      <rPr>
        <b/>
        <sz val="12"/>
        <color theme="1"/>
        <rFont val="Quattrocento Sans"/>
      </rPr>
      <t xml:space="preserve">Ketua Jurusan dan Koordinator Program Studi </t>
    </r>
    <r>
      <rPr>
        <sz val="12"/>
        <color theme="1"/>
        <rFont val="Quattrocento Sans"/>
      </rPr>
      <t>secara sistematik harus mengidentifikasi kebutuhan pelatihan dan pengembangan kompetensi dosen di bidang tridharma dan mengimplementasikannya sesuai identifikasi setiap tahun.</t>
    </r>
  </si>
  <si>
    <r>
      <rPr>
        <sz val="12"/>
        <color theme="1"/>
        <rFont val="Quattrocento Sans"/>
      </rPr>
      <t xml:space="preserve">Adanya dokumen LKPS dan LED berisi keterbaruan data mengenai sertifikat pelatihan maupun kompetensi setiap tahun. 
</t>
    </r>
    <r>
      <rPr>
        <b/>
        <sz val="12"/>
        <color theme="1"/>
        <rFont val="Quattrocento Sans"/>
      </rPr>
      <t>(IAPS 4.0 tabel 3a dan 3b</t>
    </r>
    <r>
      <rPr>
        <sz val="12"/>
        <color theme="1"/>
        <rFont val="Quattrocento Sans"/>
      </rPr>
      <t xml:space="preserve">)
</t>
    </r>
    <r>
      <rPr>
        <b/>
        <sz val="12"/>
        <color theme="1"/>
        <rFont val="Quattrocento Sans"/>
      </rPr>
      <t xml:space="preserve">
</t>
    </r>
  </si>
  <si>
    <r>
      <rPr>
        <sz val="12"/>
        <color theme="1"/>
        <rFont val="Quattrocento Sans"/>
      </rPr>
      <t xml:space="preserve">Ketersedian bukti sahih yang munjukkan UPPS merencanakan dan  mengembangkan DTPS mengikuti rencana pengembangan SDM di perguruan tinggi (Renstra PT) secara konsisten.
</t>
    </r>
    <r>
      <rPr>
        <b/>
        <sz val="12"/>
        <color theme="1"/>
        <rFont val="Quattrocento Sans"/>
      </rPr>
      <t>SKOR 4 (IAPS C.4.4.c No. 33)</t>
    </r>
  </si>
  <si>
    <r>
      <rPr>
        <b/>
        <sz val="12"/>
        <color theme="1"/>
        <rFont val="Quattrocento Sans"/>
      </rPr>
      <t xml:space="preserve">Koordinator Program Studi </t>
    </r>
    <r>
      <rPr>
        <sz val="12"/>
        <color theme="1"/>
        <rFont val="Quattrocento Sans"/>
      </rPr>
      <t>harus memastikan dosen memenuhi beban kerja tridharma sekurang-kurangnya sepadan dengan 12 SKS dan sebanyak-banyaknya 16 SKS setiap semester.</t>
    </r>
  </si>
  <si>
    <r>
      <rPr>
        <sz val="12"/>
        <color theme="1"/>
        <rFont val="Quattrocento Sans"/>
      </rPr>
      <t xml:space="preserve">Ketersedian Pedoman BKD.
</t>
    </r>
    <r>
      <rPr>
        <sz val="12"/>
        <color theme="1"/>
        <rFont val="Quattrocento Sans"/>
      </rPr>
      <t xml:space="preserve">
</t>
    </r>
  </si>
  <si>
    <r>
      <rPr>
        <sz val="12"/>
        <color theme="1"/>
        <rFont val="Quattrocento Sans"/>
      </rPr>
      <t xml:space="preserve">Ketersedian bukti sahih yang menunjukkan terpenuhinya Ekuivalensi Waktu Mengajar Penuh DTPS: 12 ≤ EWMP ≤ 16 
</t>
    </r>
    <r>
      <rPr>
        <b/>
        <sz val="12"/>
        <color theme="1"/>
        <rFont val="Quattrocento Sans"/>
      </rPr>
      <t>(IPAS C.4.4.a No.22)</t>
    </r>
  </si>
  <si>
    <r>
      <rPr>
        <b/>
        <sz val="12"/>
        <color theme="1"/>
        <rFont val="Quattrocento Sans"/>
      </rPr>
      <t>Ketua Jurusan harus</t>
    </r>
    <r>
      <rPr>
        <sz val="12"/>
        <color theme="1"/>
        <rFont val="Quattrocento Sans"/>
      </rPr>
      <t xml:space="preserve"> melaksanakan evaluasi kinerja dosen di bidang kegiatan pokok, tugas tambahan dan kegiatan penunjang setiap semester.</t>
    </r>
  </si>
  <si>
    <t>Adanya laporan ketercapaian kinerja dosen berdasarkan SKP dan BKD pada tiap semester.</t>
  </si>
  <si>
    <t>Standar Tenaga Kependidikan</t>
  </si>
  <si>
    <r>
      <rPr>
        <sz val="12"/>
        <color theme="1"/>
        <rFont val="Quattrocento Sans"/>
      </rPr>
      <t xml:space="preserve">Wakil rektor Bidang non Akademik harus memastikan  pengangkatan tenaga kependidikan untuk bidang administrasi memiliki kualifikasi akademik paling rendah Diploma III dengan kemampuan mengoperasikan komputer yang dinyatakan dengan ijazah sesuai dengan tugas pokok dan fungsinya  
Standar Melampaui secara Kualitatif 
</t>
    </r>
    <r>
      <rPr>
        <b/>
        <sz val="12"/>
        <color theme="1"/>
        <rFont val="Quattrocento Sans"/>
      </rPr>
      <t>(SN Dikti Pasa  32 (1,2,3))</t>
    </r>
  </si>
  <si>
    <r>
      <rPr>
        <sz val="12"/>
        <color theme="1"/>
        <rFont val="Quattrocento Sans"/>
      </rPr>
      <t xml:space="preserve">Jurusan/UPPS memiliki tenaga kependidikan yang memenuhi tingkat kecukupan dan kualifikasi berdasarkan kebutuhan layanan program studi dan mendukung pelaksanaan akademik, fungsi unit pengelola, serta pengembangan program studi
</t>
    </r>
    <r>
      <rPr>
        <b/>
        <sz val="12"/>
        <color theme="1"/>
        <rFont val="Quattrocento Sans"/>
      </rPr>
      <t>SKOR 4 (IAPS C.4.4.d) Tenaga Kependidikan No.31 A</t>
    </r>
  </si>
  <si>
    <r>
      <rPr>
        <b/>
        <sz val="12"/>
        <color theme="1"/>
        <rFont val="Quattrocento Sans"/>
      </rPr>
      <t xml:space="preserve">Wakil Rektor Bidang Non Akademik dan  Ketua Jurusan </t>
    </r>
    <r>
      <rPr>
        <sz val="12"/>
        <color theme="1"/>
        <rFont val="Quattrocento Sans"/>
      </rPr>
      <t xml:space="preserve"> harus mengupayakan  pemenuhan jumlah tenaga kependidikan untuk bidang pelayanan laboratorium (laboran) memiliki kualifikasi sesuai dengan laboratorium yang menjadi tanggung jawabnya serta bersertifikat laboran atau bersertifikat kompetensi sesuai bidang tugasnya
</t>
    </r>
  </si>
  <si>
    <r>
      <rPr>
        <sz val="12"/>
        <color theme="1"/>
        <rFont val="Quattrocento Sans"/>
      </rPr>
      <t xml:space="preserve">Jurusan/UPPS memiliki jumlah laboran yang cukup terhadap jumlah laboratorium yang digunakan program studi, kualifikasinya sesuai dengan laboratorium yang menjadi tanggung jawabnya, serta bersertifikat laboran atau bersertifikat kompetensi tertentu sesuai bidang tugasnya
</t>
    </r>
    <r>
      <rPr>
        <b/>
        <sz val="12"/>
        <color theme="1"/>
        <rFont val="Quattrocento Sans"/>
      </rPr>
      <t>SKOR 3 (IAPS C.4.4.d) Tenaga Kependidikan) No.31 B</t>
    </r>
  </si>
  <si>
    <t>Standar sarana dan Prasarana Pembelajaran</t>
  </si>
  <si>
    <r>
      <rPr>
        <b/>
        <sz val="12"/>
        <color theme="1"/>
        <rFont val="Quattrocento Sans"/>
      </rPr>
      <t>Wakil Rektor Bidang Non Akademik</t>
    </r>
    <r>
      <rPr>
        <sz val="12"/>
        <color theme="1"/>
        <rFont val="Quattrocento Sans"/>
      </rPr>
      <t xml:space="preserve"> harus memastikan bahwa institut memiliki kecukupan sarana  dan prasarana terlihat dari ketersediaan,  kemutakhiran, dan  relevansi yang  mendukung  pembelajaran dan an memfasilitasi yang berkebutuhan sesuai SN Dikti serta SELALU DIEVALUASI setiap tahun. 
</t>
    </r>
    <r>
      <rPr>
        <b/>
        <sz val="12"/>
        <color rgb="FFFF0000"/>
        <rFont val="Quattrocento Sans"/>
      </rPr>
      <t>(SN Dikti Pasal 34-39)
(IAPT 3.0 C.5.4.b) (No.37)</t>
    </r>
    <r>
      <rPr>
        <sz val="12"/>
        <color theme="1"/>
        <rFont val="Quattrocento Sans"/>
      </rPr>
      <t xml:space="preserve">
</t>
    </r>
  </si>
  <si>
    <t xml:space="preserve">Ketersediaan sarana dengan jumlah, jenis,dan spesifikasi disesuaikan dengan rasio pengguna, karakteristik metode dan bentuk pembelajaran, serta menjamin penyelenggaraan proses pembelajaran dan pelayanan administrasi akademik, yang mencakup:
(a) perabot; 
</t>
  </si>
  <si>
    <t>(b) peralatan pembelajaran;</t>
  </si>
  <si>
    <t>(c) media pembelajaran;</t>
  </si>
  <si>
    <t>(d) buku, buku elektronik, dan repositori;</t>
  </si>
  <si>
    <t>(f) instrumentasi eksperimen;</t>
  </si>
  <si>
    <t>(i) bahan habis pakai; dan</t>
  </si>
  <si>
    <t>Standar Pengelolaan Pembelajaran</t>
  </si>
  <si>
    <r>
      <rPr>
        <b/>
        <sz val="12"/>
        <color theme="1"/>
        <rFont val="Quattrocento Sans"/>
      </rPr>
      <t xml:space="preserve">Ketua Jurusan  </t>
    </r>
    <r>
      <rPr>
        <sz val="12"/>
        <color theme="1"/>
        <rFont val="Quattrocento Sans"/>
      </rPr>
      <t xml:space="preserve">harus melakukan penyusunan Rencana Pengembangan mencakup rencana strategis (renstra) setiap 5 (lima) tahun sekali dan rencana kerja setiap 1 (satu) tahun sekali dengan dengan mengacu pada visi dan misi institut serta mempertimbangkan masukan dari pemangku kepentingan internal dan eksternal 
</t>
    </r>
    <r>
      <rPr>
        <b/>
        <sz val="12"/>
        <color rgb="FFFF0000"/>
        <rFont val="Quattrocento Sans"/>
      </rPr>
      <t>(TAMBAHAN)</t>
    </r>
    <r>
      <rPr>
        <sz val="12"/>
        <color theme="1"/>
        <rFont val="Quattrocento Sans"/>
      </rPr>
      <t xml:space="preserve">
</t>
    </r>
  </si>
  <si>
    <t xml:space="preserve">Ketersediaan  bukti fisik dokumen rencana pengembangan UPPS (renstra dan  rencana kerja) yang berisi visi, misi, tujuan, sasaran mutu, kurikulum, tahapan pencapaian sasaran mutu dan strategi pencapaian sasaran mutu, dan ada bukti keterlibatan alumni, pengguna lulusan, asosiasi profesi, dosen, pegawai dan mahasiswa
</t>
  </si>
  <si>
    <r>
      <rPr>
        <b/>
        <sz val="12"/>
        <color theme="1"/>
        <rFont val="Quattrocento Sans"/>
      </rPr>
      <t>Koordinator Program Studi harus menyusun sasaran mutu, dan Rencana Kerja Anggaran (RKA)</t>
    </r>
    <r>
      <rPr>
        <sz val="12"/>
        <color theme="1"/>
        <rFont val="Quattrocento Sans"/>
      </rPr>
      <t xml:space="preserve">setiap tahunnya yang mengacu pada Renstra Jurusan,  dan mempertimbangkan masukan dari pemangku kepentingan internal dan eksternal 
</t>
    </r>
    <r>
      <rPr>
        <b/>
        <sz val="12"/>
        <color rgb="FFFF0000"/>
        <rFont val="Quattrocento Sans"/>
      </rPr>
      <t>(TAMBAHAN)</t>
    </r>
    <r>
      <rPr>
        <sz val="12"/>
        <color theme="1"/>
        <rFont val="Quattrocento Sans"/>
      </rPr>
      <t xml:space="preserve">
</t>
    </r>
  </si>
  <si>
    <t xml:space="preserve">Ketersediaan  bukti fisik dokumen sasaran mutu, dan Rencana Kerja Anggaran (RKA)setiap tahunnya
</t>
  </si>
  <si>
    <r>
      <rPr>
        <b/>
        <sz val="12"/>
        <color theme="1"/>
        <rFont val="Quattrocento Sans"/>
      </rPr>
      <t>Ketua Jurusan dan Koordinator Program Studi harus melakukan penyusunan kurikulum setiap 5</t>
    </r>
    <r>
      <rPr>
        <sz val="12"/>
        <color theme="1"/>
        <rFont val="Quattrocento Sans"/>
      </rPr>
      <t xml:space="preserve"> (lima) tahun sekali dan memastikan dosen pengampu mata kuliah menyusun dokumen Rencana Pembelajaran Semester (RPS) pada setiap mata kuliah selambat-lambatnya 2 (dua) minggu sebelum pelaksanaan perwalian  
</t>
    </r>
    <r>
      <rPr>
        <b/>
        <sz val="12"/>
        <color rgb="FFFF0000"/>
        <rFont val="Quattrocento Sans"/>
      </rPr>
      <t>(SN Dikti PASAL 41 ayat 2 (a))</t>
    </r>
    <r>
      <rPr>
        <sz val="12"/>
        <color theme="1"/>
        <rFont val="Quattrocento Sans"/>
      </rPr>
      <t xml:space="preserve">
</t>
    </r>
  </si>
  <si>
    <r>
      <rPr>
        <sz val="12"/>
        <color theme="1"/>
        <rFont val="Quattrocento Sans"/>
      </rPr>
      <t xml:space="preserve">Ketersediaan bukti sahih berupa rumusan kurikulum baru setiap 5 tahun sekali
</t>
    </r>
    <r>
      <rPr>
        <sz val="12"/>
        <color theme="1"/>
        <rFont val="Quattrocento Sans"/>
      </rPr>
      <t xml:space="preserve">
</t>
    </r>
  </si>
  <si>
    <t>Ketersediaan bukti fisik berupa dokumen Rencana Pembelajaran Semester (RPS) yang telah diperbarui pada setiap mata kuliah  paling lambat 2 (dua) minggu sebelum pelaksanaan perwalian</t>
  </si>
  <si>
    <r>
      <rPr>
        <b/>
        <sz val="12"/>
        <color theme="1"/>
        <rFont val="Quattrocento Sans"/>
      </rPr>
      <t xml:space="preserve">Ketua Jurusan dan Koordinator Program Studi harus memastikan jumlah mahasiswa per kelas setiap mata kuliah </t>
    </r>
    <r>
      <rPr>
        <sz val="12"/>
        <color theme="1"/>
        <rFont val="Quattrocento Sans"/>
      </rPr>
      <t xml:space="preserve">sesuai dengan bentuk pembelajaran yang memungkinkan interaksi antara mahasiswa, dosen, dan sumber belajar terlaksana secara efektif dalam memenuhi CPL setiap semester
</t>
    </r>
    <r>
      <rPr>
        <b/>
        <sz val="12"/>
        <color rgb="FFFF0000"/>
        <rFont val="Quattrocento Sans"/>
      </rPr>
      <t>(TAMBAHAN)</t>
    </r>
    <r>
      <rPr>
        <sz val="12"/>
        <color theme="1"/>
        <rFont val="Quattrocento Sans"/>
      </rPr>
      <t xml:space="preserve">
</t>
    </r>
  </si>
  <si>
    <t xml:space="preserve">Ketersedian dokumen yang menunjukkan pembukaan kelas non-paralel dan parallel memenuhi ketentuan berikut: (1) mata kuliah dapat diadakan dalam suatu semester dengan persyaratan diikuti minimal oleh 10 orang mahasiswa (2) Jumlah mahasiswa peserta kuliah 60 orang atau lebih untuk 2 kelas parallel; Jumlah mahasiswa peserta kuliah 90 orang atau lebih untuk 3 kelas parallel; Jumlah mahasiswa peserta kuliah 120 orang atau lebih untuk 4 kelas parallel dengan tetap memperhatikan kewajaran beban dosen dalam perkuliahan; (3) mendapat persetujuan dari Wakil Rektor Bidang Akademik/pihal lain yang diberi wewenan untuk memberi izin pembukaan kelas non-paralel dan paralel yang tidak memenuhi ketentuan jumlah mahasiswa peserta kuliah.  </t>
  </si>
  <si>
    <r>
      <rPr>
        <b/>
        <sz val="12"/>
        <color theme="1"/>
        <rFont val="Quattrocento Sans"/>
      </rPr>
      <t>Ketua Jurusan dan Koordinator Program Studi harus memastikan terselenggaranya kegiatan ilmiah secara sistemik diluar kegiatan pembelajaran terstruktur untuk</t>
    </r>
    <r>
      <rPr>
        <sz val="12"/>
        <color theme="1"/>
        <rFont val="Quattrocento Sans"/>
      </rPr>
      <t xml:space="preserve"> menciptakan suasana akademik dan budaya mutu yang baik yang melibatkan dosen dan mahasiswa serta terjadwal minimal dua s.d. tiga bulan sekali 
</t>
    </r>
    <r>
      <rPr>
        <b/>
        <sz val="12"/>
        <color theme="1"/>
        <rFont val="Quattrocento Sans"/>
      </rPr>
      <t xml:space="preserve">(SN Dikti PASAL 41 ayat 2 (b))
(IAPS 4.0 C.6.4.h) Suasana Akademik) No.46
</t>
    </r>
    <r>
      <rPr>
        <sz val="12"/>
        <color theme="1"/>
        <rFont val="Quattrocento Sans"/>
      </rPr>
      <t xml:space="preserve">
</t>
    </r>
  </si>
  <si>
    <r>
      <rPr>
        <sz val="12"/>
        <color theme="1"/>
        <rFont val="Quattrocento Sans"/>
      </rPr>
      <t xml:space="preserve">Ketersediaan bukti fisik dokumen laporan kegiatan ilmiah, dapat berupa kegiatan himpunan, seminar, diseminasi, lokakarya, bedah buku, dan kuliah umum yang terjadwal minimal dua s.d. tiga bulan sekali
</t>
    </r>
    <r>
      <rPr>
        <b/>
        <sz val="12"/>
        <color theme="1"/>
        <rFont val="Quattrocento Sans"/>
      </rPr>
      <t xml:space="preserve">(SN Dikti PASAL 41 ayat 2 (b))
SKOR 3 (IAPS 4.0 C.6.4.h) Suasana Akademik) No.46
</t>
    </r>
  </si>
  <si>
    <r>
      <rPr>
        <b/>
        <sz val="12"/>
        <color theme="1"/>
        <rFont val="Quattrocento Sans"/>
      </rPr>
      <t xml:space="preserve">Ketua Jurusan dan Koordinator Program Studi </t>
    </r>
    <r>
      <rPr>
        <sz val="12"/>
        <color theme="1"/>
        <rFont val="Quattrocento Sans"/>
      </rPr>
      <t xml:space="preserve">harus menjamin bahwa setiap dosen melaporkan hasil program pembelajaran </t>
    </r>
    <r>
      <rPr>
        <sz val="12"/>
        <color rgb="FFFF0000"/>
        <rFont val="Quattrocento Sans"/>
      </rPr>
      <t>t</t>
    </r>
    <r>
      <rPr>
        <b/>
        <sz val="12"/>
        <color rgb="FFFF0000"/>
        <rFont val="Quattrocento Sans"/>
      </rPr>
      <t xml:space="preserve">ermasuk kegiatan MBKM </t>
    </r>
    <r>
      <rPr>
        <sz val="12"/>
        <color theme="1"/>
        <rFont val="Quattrocento Sans"/>
      </rPr>
      <t xml:space="preserve">secara periodik di setiap semesternya sebagai sumber data dan informasi dalam pengambilan keputusan perbaikan dan pengembangan mutu pembelajaran 
</t>
    </r>
    <r>
      <rPr>
        <b/>
        <sz val="12"/>
        <color rgb="FFFF0000"/>
        <rFont val="Quattrocento Sans"/>
      </rPr>
      <t>(SN Dikti PASAL 41 ayat 2 (e))</t>
    </r>
    <r>
      <rPr>
        <sz val="12"/>
        <color theme="1"/>
        <rFont val="Quattrocento Sans"/>
      </rPr>
      <t xml:space="preserve">
</t>
    </r>
  </si>
  <si>
    <t xml:space="preserve">Ketersediaan  dokumen pendukung penyelenggaraan pembelajaran (Absensi kehadiran mahasiswa, Absensi kehadiran dosen dan berita acara perkuliahan, Berita Acara Pelaksanaan UTS dan UAS,  Naskah soal UTS dan UAS atau lembar tugas case study/project/problem dan sejenisnya, Dokumen tugas/jawaban soal yang dikumpulkan mahasiswa (minimal dokumen dari satu mahasiswa)) 
</t>
  </si>
  <si>
    <t xml:space="preserve">Nilai terinput di sistem informasi akademik (gerbang.itk.ac.id) setiap semester 
     </t>
  </si>
  <si>
    <t>Tersedia dokumen perbaikan mutu pembelajaran (perbaikan RPS, rubrik penilaian, sarpras, atau  asesmen, sumber belajar, atau modul praktikum)</t>
  </si>
  <si>
    <r>
      <rPr>
        <b/>
        <sz val="12"/>
        <color theme="1"/>
        <rFont val="Quattrocento Sans"/>
      </rPr>
      <t>Ketua Jurusan</t>
    </r>
    <r>
      <rPr>
        <sz val="12"/>
        <color theme="1"/>
        <rFont val="Quattrocento Sans"/>
      </rPr>
      <t xml:space="preserve"> harus memastikan terlaksananya perbaikan dan peningkatankualitas layanan publik  terkait layanan jurusan melalui Survei Kepuasan Masyarakat (SKM) yang dievaluasi setiap tahun 
</t>
    </r>
    <r>
      <rPr>
        <b/>
        <sz val="12"/>
        <color theme="1"/>
        <rFont val="Quattrocento Sans"/>
      </rPr>
      <t>(Permenpan RB Nomor 14 Tahun 2017)</t>
    </r>
  </si>
  <si>
    <t xml:space="preserve">Ketersedian bukti sahih  pelaksanaan survei yang telah memenuhi prinsip dan unsur dari Survei Kepuasan Masyarakat (SKM), minimal terlaksana dua kali setiap tahun
</t>
  </si>
  <si>
    <t>Ketersedian bukti sahih barupa nilai persepsi kinerja unit pelayanan dengan sekurang-kurangnya memperoleh predikat"Baik"</t>
  </si>
  <si>
    <r>
      <rPr>
        <b/>
        <sz val="12"/>
        <color theme="1"/>
        <rFont val="Quattrocento Sans"/>
      </rPr>
      <t xml:space="preserve">Wakil Rektor Bidang Akademik </t>
    </r>
    <r>
      <rPr>
        <sz val="12"/>
        <color theme="1"/>
        <rFont val="Quattrocento Sans"/>
      </rPr>
      <t xml:space="preserve"> harus memastikan penyelenggaraan pembelajaran sesuai dengan jenis dan program pendidikan yang selaras dengan Capaian Pembelajaran Lulusan serta dipantau secara berkala setiap tahunnya. 
</t>
    </r>
    <r>
      <rPr>
        <b/>
        <sz val="12"/>
        <color rgb="FFFF0000"/>
        <rFont val="Quattrocento Sans"/>
      </rPr>
      <t>(SN Dikti PASAL 41 ayat 3 (b))</t>
    </r>
    <r>
      <rPr>
        <sz val="12"/>
        <color theme="1"/>
        <rFont val="Quattrocento Sans"/>
      </rPr>
      <t xml:space="preserve">
</t>
    </r>
  </si>
  <si>
    <t xml:space="preserve">Ketersediaan dokumen kurikulum yang sesuai dengan Capaian Pembelajaran Lulusan (CPL) 
</t>
  </si>
  <si>
    <r>
      <rPr>
        <b/>
        <sz val="12"/>
        <color theme="1"/>
        <rFont val="Quattrocento Sans"/>
      </rPr>
      <t xml:space="preserve">Wakil Rektor Bidang Akademik dan Ketua Jurusan </t>
    </r>
    <r>
      <rPr>
        <sz val="12"/>
        <color theme="1"/>
        <rFont val="Quattrocento Sans"/>
      </rPr>
      <t xml:space="preserve">harus menjaga dan meningkatkan mutu pengelolaan  Program Studi dalam melaksanakan program  Pembelajaran secara berkelanjutan dengan  sasaran yang sesuai dengan visi dan misi ITK
</t>
    </r>
    <r>
      <rPr>
        <b/>
        <sz val="12"/>
        <color rgb="FFFF0000"/>
        <rFont val="Quattrocento Sans"/>
      </rPr>
      <t>(SN Dikti PASAL 41 ayat 3 (c))</t>
    </r>
  </si>
  <si>
    <r>
      <rPr>
        <sz val="12"/>
        <color theme="1"/>
        <rFont val="Quattrocento Sans"/>
      </rPr>
      <t xml:space="preserve">Ketersedian bukti sahih yang menunjukkan ITK memiliki panduan perencanaan, pelaksanaan, evaluasi, pengawasan, penjaminan mutu, dan pengembangan kegiatan Pembelajaran dan Dosen
</t>
    </r>
    <r>
      <rPr>
        <b/>
        <sz val="12"/>
        <color theme="1"/>
        <rFont val="Quattrocento Sans"/>
      </rPr>
      <t>SN Dikti Pasal 41 (3 (e))</t>
    </r>
    <r>
      <rPr>
        <sz val="12"/>
        <color theme="1"/>
        <rFont val="Quattrocento Sans"/>
      </rPr>
      <t xml:space="preserve">
</t>
    </r>
  </si>
  <si>
    <t>Ketersediaan bukti sahih adanya tindak lanjut terhadap hasil monev mutu pengelolaan Program Studi dalam melaksanakan Program Pembelajaran</t>
  </si>
  <si>
    <t xml:space="preserve">Standar Suasana Akademik </t>
  </si>
  <si>
    <r>
      <rPr>
        <b/>
        <sz val="12"/>
        <color theme="1"/>
        <rFont val="Quattrocento Sans"/>
      </rPr>
      <t xml:space="preserve">Wakil Bidang Non Akademik  </t>
    </r>
    <r>
      <rPr>
        <sz val="12"/>
        <color theme="1"/>
        <rFont val="Quattrocento Sans"/>
      </rPr>
      <t>harus menjamin tersedianya sarana dan prasarana yang relevan, dan  mutakhir serta aksesibilitas yang cukup untuk mendukung terjadinya interaksi akademik  dan kegiatan akademik antara dosen dan mahasiswa secara profesional dan kondusif untuk menjamin pencapaian capaian pembelajaran dan meningkatkan suasana akademik serta dievaluasi setiap tahun
(</t>
    </r>
    <r>
      <rPr>
        <b/>
        <sz val="12"/>
        <color rgb="FFFF0000"/>
        <rFont val="Quattrocento Sans"/>
      </rPr>
      <t xml:space="preserve">IAPS 4.0 C.5.4.b))
</t>
    </r>
  </si>
  <si>
    <r>
      <rPr>
        <sz val="12"/>
        <color theme="1"/>
        <rFont val="Quattrocento Sans"/>
      </rPr>
      <t xml:space="preserve">Ketersediaan sarana dan prasarana yang mutakhir serta aksesibilitas yang cukup  untuk menjamin pencapaian capaian pembelajaran dan peningkatan suasana akademik, mencakup sarana dan prasarana untuk mendukung: 
(a) Pembelajaran 
</t>
    </r>
    <r>
      <rPr>
        <sz val="12"/>
        <color theme="1"/>
        <rFont val="Quattrocento Sans"/>
      </rPr>
      <t xml:space="preserve">
</t>
    </r>
  </si>
  <si>
    <t xml:space="preserve">(b) Penelitian 
</t>
  </si>
  <si>
    <t xml:space="preserve">(c) Pengabdian kepada masyarakat
</t>
  </si>
  <si>
    <t xml:space="preserve">(d) Perpustakaan </t>
  </si>
  <si>
    <r>
      <rPr>
        <b/>
        <sz val="12"/>
        <color theme="1"/>
        <rFont val="Quattrocento Sans"/>
      </rPr>
      <t>Koordinator Program Studi h</t>
    </r>
    <r>
      <rPr>
        <sz val="12"/>
        <color theme="1"/>
        <rFont val="Quattrocento Sans"/>
      </rPr>
      <t xml:space="preserve">arus memastikan terselenggaranya kegiatan ilmiah secara sistemik diluar kegiatan pembelajaran terstruktur untuk menciptakan suasana akademik dan budaya mutu yang baik yang melibatkan dosen dan mahasiswa serta terjadwal minimal dua s.d. tiga bulan sekali 
</t>
    </r>
    <r>
      <rPr>
        <b/>
        <sz val="12"/>
        <color theme="1"/>
        <rFont val="Quattrocento Sans"/>
      </rPr>
      <t xml:space="preserve">(SN Dikti PASAL 41 ayat 2 (b))
(IAPS 4.0 C.6.4.h) Suasana Akademik) No.46
</t>
    </r>
    <r>
      <rPr>
        <sz val="12"/>
        <color theme="1"/>
        <rFont val="Quattrocento Sans"/>
      </rPr>
      <t xml:space="preserve">
</t>
    </r>
  </si>
  <si>
    <r>
      <rPr>
        <sz val="12"/>
        <color theme="1"/>
        <rFont val="Quattrocento Sans"/>
      </rPr>
      <t xml:space="preserve">Ketersediaan bukti fisik dokumen laporan kegiatan ilmiah, dapat berupa kegiatan himpunan, seminar, diseminasi, lokakarya, bedah buku, dan kuliah umum yang terjadwal minimal dua s.d. tiga bulan sekali
</t>
    </r>
    <r>
      <rPr>
        <b/>
        <sz val="12"/>
        <color theme="1"/>
        <rFont val="Quattrocento Sans"/>
      </rPr>
      <t xml:space="preserve">(SN Dikti PASAL 41 ayat 2 (b))
SKOR 3 (IAPS 4.0 C.6.4.h) Suasana Akademik) No.46
</t>
    </r>
  </si>
  <si>
    <t xml:space="preserve">Standar Kelulusan </t>
  </si>
  <si>
    <r>
      <rPr>
        <b/>
        <sz val="12"/>
        <color theme="1"/>
        <rFont val="Quattrocento Sans"/>
      </rPr>
      <t>Ketua Jurusan dan Koordinator Program Studi harus memastikan bahwa mahasiswa dinyatakan lulus</t>
    </r>
    <r>
      <rPr>
        <sz val="12"/>
        <color theme="1"/>
        <rFont val="Quattrocento Sans"/>
      </rPr>
      <t xml:space="preserve">  setelah memenuhi seluruh persyaratan kelulusan yang ditetapkan oleh institut berdasarkan peraturan akademik yang dievaluasi secara rutin setiap periode pelaksanaan yudisium</t>
    </r>
  </si>
  <si>
    <t xml:space="preserve">Ketersediaan bukti sahih berupa hasil verifikasi dan validasi (borang hasil ceklist) data mahasiswa Program Studi yang telah melakukan pendaftaran yudisium dengan persyaratan yang telah terpenuhi sesuai dengan ketentuan institut
</t>
  </si>
  <si>
    <r>
      <rPr>
        <b/>
        <sz val="12"/>
        <color theme="1"/>
        <rFont val="Quattrocento Sans"/>
      </rPr>
      <t>Ketua Jurusan dan Koordinator Program Studi harus melaksanakan rapat yudisium setiap periode yudisium</t>
    </r>
    <r>
      <rPr>
        <sz val="12"/>
        <color theme="1"/>
        <rFont val="Quattrocento Sans"/>
      </rPr>
      <t xml:space="preserve"> untuk menentukan kelulusan mahasiswa dengan melihat kelengkapan persyaratan kelulusan yang telah ditetapkan oleh institut </t>
    </r>
  </si>
  <si>
    <t xml:space="preserve">Ketersediaan SOP pelaksanaan yudisium
</t>
  </si>
  <si>
    <t>Ketersdiaan bukti sahih pelaksanaan yudisium tingkat jurusan yang dapat berupa: laporan/notulensi hasil rapat yudisium berupa validasi data serta penetapan mahasiswa yang dinyatakan lulus yang diterbitkan ke dalam berita acara (memuat: (a) daftar nama lulusan, NIM, tempat tanggal lahir, jenis kelamin, IPK, lama studi dan predikat kelulusan tiap program studi; (b) daftar nama para lulusan yang memperoleh prestasi terbaik; (c) rekapitulasi jumlah lulusan pada Jurusan yang bersangkutan; dan (d) daftar nama para lulusan yang sudah menyelesaikan revisi tugas akhir untuk kemudian diserahkan pada pelaksanaan rapat yudisium institut</t>
  </si>
  <si>
    <r>
      <rPr>
        <b/>
        <sz val="12"/>
        <color theme="1"/>
        <rFont val="Quattrocento Sans"/>
      </rPr>
      <t xml:space="preserve">Rektor harus memastikan bahwa mahasiswa yang dinyatakan lulus </t>
    </r>
    <r>
      <rPr>
        <sz val="12"/>
        <color theme="1"/>
        <rFont val="Quattrocento Sans"/>
      </rPr>
      <t>berhak mendapatkan  ijazah, gelar, serta surat keterangan pendamping ijazah setiap semester</t>
    </r>
  </si>
  <si>
    <t xml:space="preserve">Lulusan memperoleh laporan hasil belajar dalam bentuk ijazah, gelar, serta surat keterangan pendamping ijazah
</t>
  </si>
  <si>
    <t>Ketersediaan bukti sahih berupa laporan penerimaan ijazah yang dilakukan 1 (satu) hari setelah proses wisuda.</t>
  </si>
  <si>
    <t xml:space="preserve">Standar Kepuasan Mahasiswa </t>
  </si>
  <si>
    <r>
      <rPr>
        <b/>
        <sz val="12"/>
        <color theme="1"/>
        <rFont val="Quattrocento Sans"/>
      </rPr>
      <t xml:space="preserve">Wakil Rektor Bidang Akademik </t>
    </r>
    <r>
      <rPr>
        <sz val="12"/>
        <color theme="1"/>
        <rFont val="Quattrocento Sans"/>
      </rPr>
      <t xml:space="preserve">harus  memastikan terlaksananya pengukuran kepuasan mahasiswa terhadap layanan dan pelaksanaan proses pendidikan, sesuai kriteria keandalan, daya tanggap, kepastian, empati dan tangible  setiap tahun
</t>
    </r>
  </si>
  <si>
    <t xml:space="preserve">Ketersediaan bukti shahih laporan hasil pelaksanaan pengukuran kepuasan mahasiswa terhadap layanan dan proses pendidikan, yang dilaksanakan secara konsisten.
</t>
  </si>
  <si>
    <r>
      <rPr>
        <sz val="12"/>
        <color theme="1"/>
        <rFont val="Quattrocento Sans"/>
      </rPr>
      <t xml:space="preserve">Tingkat Kepuasan Mahasiswa terhadap proses pendidikan :TKM ≥ 75%   
Tingkat kepuasan pengguna pada aspek: 
TKM1: Reliability; 
TKM2: Responsiveness; 
TKM3: Assurance; 
TKM4: Empathy; 
TKM5: Tangible. 
Tingkat kepuasan mahasiswa pada aspek ke-i dihitung dengan rumus sebagai berikut: 
TKMi = (4 x ai) + (3 x bi) + (2 x ci) + di i = 1, 2, ..., 7 dimana : 
ai = persentase “Sangat Baik”; 
bi = persentase “Baik”; 
ci = persentase “Cukup”; 
di = persentase “Kurang”. 
TKM = ƩTKMi / 5 
</t>
    </r>
    <r>
      <rPr>
        <b/>
        <sz val="12"/>
        <color rgb="FFFF0000"/>
        <rFont val="Quattrocento Sans"/>
      </rPr>
      <t>SKOR 4 (IAPS 4.0: C.6.4.i)Kepuasan mahasiswa (A) (No. 47)</t>
    </r>
    <r>
      <rPr>
        <sz val="12"/>
        <color theme="1"/>
        <rFont val="Quattrocento Sans"/>
      </rPr>
      <t xml:space="preserve">
</t>
    </r>
  </si>
  <si>
    <r>
      <rPr>
        <b/>
        <sz val="12"/>
        <color theme="1"/>
        <rFont val="Quattrocento Sans"/>
      </rPr>
      <t xml:space="preserve">Ketua Jurusan, dan Koordinator Program Studi </t>
    </r>
    <r>
      <rPr>
        <sz val="12"/>
        <color theme="1"/>
        <rFont val="Quattrocento Sans"/>
      </rPr>
      <t xml:space="preserve">wajib memastikan pelaksanaan tindak lanjut atas hasil analisis pengukuran tingkat kepuasan mahasiswa, sebagai dasar untuk perbaikan proses pembelajaran dan peningkatan hasil pembelajaran, setiap semester.  
</t>
    </r>
  </si>
  <si>
    <r>
      <rPr>
        <sz val="12"/>
        <color theme="1"/>
        <rFont val="Quattrocento Sans"/>
      </rPr>
      <t xml:space="preserve">Ketersedian bukti sahih berupa hasil pengukuran kepuasan mahasiswa
dianalisis dan  ditindaklanjuti setiap semester, serta 
digunakan untuk  perbaikan proses  pembelajaran dan  menunjukkan peningkatan  hasil pembelajaran.
</t>
    </r>
    <r>
      <rPr>
        <b/>
        <sz val="12"/>
        <color rgb="FFFF0000"/>
        <rFont val="Quattrocento Sans"/>
      </rPr>
      <t>SKOR 3 IAPS 4.0 C.6.4.i)Kepuasan Mahasiswa (B) (No.47)</t>
    </r>
  </si>
  <si>
    <t>NO.</t>
  </si>
  <si>
    <t>INDIKATOR</t>
  </si>
  <si>
    <t>Standar Hasil PkM</t>
  </si>
  <si>
    <r>
      <rPr>
        <b/>
        <sz val="12"/>
        <color theme="1"/>
        <rFont val="Quattrocento Sans"/>
      </rPr>
      <t>Dosen</t>
    </r>
    <r>
      <rPr>
        <sz val="12"/>
        <color theme="1"/>
        <rFont val="Quattrocento Sans"/>
      </rPr>
      <t xml:space="preserve"> harus menyebarluaskan hasil Pengabdian kepada masyarakat yang tidak bersifat rahasia, tidak mengganggu dan/atau tidak membahayakan kepentingan umum atau nasional memalui publikasi di jurnal, paten, seminar/tulisan di media massa, atau  cara lain dengan mengacu pada peta jalan pengabdian kepada masyarakat dan bidang keahlian program studi serta  sesuai dengan jabatan akademik, minimal 1 (satu) luaran pengabdian kepada masyarakat dalam waktu satu tahun  
</t>
    </r>
    <r>
      <rPr>
        <b/>
        <sz val="12"/>
        <color theme="1"/>
        <rFont val="Quattrocento Sans"/>
      </rPr>
      <t>(IAPS 4.0  C.4.4.b Kinerja  Dosen/no. 26 &amp; 29)</t>
    </r>
    <r>
      <rPr>
        <sz val="12"/>
        <color theme="1"/>
        <rFont val="Quattrocento Sans"/>
      </rPr>
      <t xml:space="preserve">
</t>
    </r>
  </si>
  <si>
    <r>
      <rPr>
        <sz val="12"/>
        <color theme="1"/>
        <rFont val="Quattrocento Sans"/>
      </rPr>
      <t xml:space="preserve">Ketersedian bukti sahih berupa jumlah publikasi ilmiah dengan  tema yang relevan  dengan bidang program  studi yang dihasilkan  DTPS dalam 3 tahun  terakhir: </t>
    </r>
    <r>
      <rPr>
        <b/>
        <sz val="12"/>
        <color theme="1"/>
        <rFont val="Quattrocento Sans"/>
      </rPr>
      <t xml:space="preserve">RI ≥ 0.1 </t>
    </r>
    <r>
      <rPr>
        <sz val="12"/>
        <color theme="1"/>
        <rFont val="Quattrocento Sans"/>
      </rPr>
      <t xml:space="preserve">
RI = (NA4+NB3+NC3) / NDTPS                                                                                                                                                                                                                                                                                                      
NA4 = Jumlah publikasi di jurnal internasional bereputasi.
NB3 = Jumlah publikasi di seminar internasional.
NC3 = Jumlah tulisan di media massa internasional.
NDTPS = Jumlah dosen tetap yang ditugaskan sebagai pengampu mata kuliah dengan bidang keahlian yang sesuai dengan kompetensi inti program studi yang diakreditasi.     
</t>
    </r>
    <r>
      <rPr>
        <b/>
        <sz val="12"/>
        <color theme="1"/>
        <rFont val="Quattrocento Sans"/>
      </rPr>
      <t xml:space="preserve">SKOR 4 (IAPS 4.0  C.4.4.b) Kinerja  Dosen) (No. 27) (Ditambahkan dengan publikasi penelitian)  </t>
    </r>
    <r>
      <rPr>
        <sz val="12"/>
        <color theme="1"/>
        <rFont val="Quattrocento Sans"/>
      </rPr>
      <t xml:space="preserve">
</t>
    </r>
    <r>
      <rPr>
        <b/>
        <sz val="12"/>
        <color theme="1"/>
        <rFont val="Quattrocento Sans"/>
      </rPr>
      <t xml:space="preserve"> </t>
    </r>
    <r>
      <rPr>
        <sz val="12"/>
        <color theme="1"/>
        <rFont val="Quattrocento Sans"/>
      </rPr>
      <t xml:space="preserve">
</t>
    </r>
  </si>
  <si>
    <t>RI</t>
  </si>
  <si>
    <r>
      <rPr>
        <sz val="12"/>
        <color theme="1"/>
        <rFont val="Quattrocento Sans"/>
      </rPr>
      <t xml:space="preserve">Ketersedian bukti sahih berupa jumlah artikel karya ilmiah  DTPS yang disitasi  dalam 3 tahun terakhir </t>
    </r>
    <r>
      <rPr>
        <b/>
        <sz val="12"/>
        <color theme="1"/>
        <rFont val="Quattrocento Sans"/>
      </rPr>
      <t xml:space="preserve">RS ≥ 0,5 </t>
    </r>
    <r>
      <rPr>
        <sz val="12"/>
        <color theme="1"/>
        <rFont val="Quattrocento Sans"/>
      </rPr>
      <t xml:space="preserve">
RS = NAS / NDTPS
NAS = jumlah artikel yang disitasi. 
NDTPS = Jumlah dosen tetap yang ditugaskan sebagai pengampu mata kuliah dengan bidang keahlian yang sesuai dengan kompetensi inti program studi yang diakreditasi.
</t>
    </r>
    <r>
      <rPr>
        <b/>
        <sz val="12"/>
        <color theme="1"/>
        <rFont val="Quattrocento Sans"/>
      </rPr>
      <t xml:space="preserve">SKOR 4 (IAPS 4.0  C.4.4.b)  (No. 28) 
(Ditambahkan dengan sitasi  penelitian)    
</t>
    </r>
    <r>
      <rPr>
        <sz val="12"/>
        <color theme="1"/>
        <rFont val="Quattrocento Sans"/>
      </rPr>
      <t xml:space="preserve">
</t>
    </r>
  </si>
  <si>
    <t>RS</t>
  </si>
  <si>
    <r>
      <rPr>
        <sz val="12"/>
        <color theme="1"/>
        <rFont val="Quattrocento Sans"/>
      </rPr>
      <t xml:space="preserve">Ketersedian bukti sahih berupa jumlah luaran Pengabdian kepada Masyarakat  yang dihasilkan  DTPS dalam 3 tahun  terakhir: RLP ≥ 1 
RLP = (2 x (NA + NB + NC) + ND) / NDTPS
NA = Jumlah luaran PkM  yang mendapat pengakuan HKI (Paten, Paten Sederhana)
NB = Jumlah luaran PkM  yang mendapat pengakuan HKI (Hak Cipta, Desain Produk Industri, Perlindungan Varietas Tanaman, Desain 
Tata Letak Sirkuit Terpadu, dll.)
NC = Jumlah luaran PkM dalam bentuk Teknologi Tepat Guna, Produk (Produk Terstandarisasi, Produk Tersertifikasi), Karya Seni, Rekayasa Sosial
ND = Jumlah luaran PkM yang diterbitkan dalam bentuk Buku ber-ISBN, Book Chapter.
</t>
    </r>
    <r>
      <rPr>
        <b/>
        <sz val="12"/>
        <color theme="1"/>
        <rFont val="Quattrocento Sans"/>
      </rPr>
      <t xml:space="preserve">SKOR 4 (IAPS 4.0  C.4.4.b) Kinerja  Dosen) (No. 29)   
(Ditambahkan dengan luaran penelitian)    </t>
    </r>
    <r>
      <rPr>
        <sz val="12"/>
        <color theme="1"/>
        <rFont val="Quattrocento Sans"/>
      </rPr>
      <t xml:space="preserve">                                                                                                                                                                                               </t>
    </r>
  </si>
  <si>
    <t>RLP</t>
  </si>
  <si>
    <r>
      <rPr>
        <b/>
        <sz val="12"/>
        <color theme="1"/>
        <rFont val="Quattrocento Sans"/>
      </rPr>
      <t>Mahasiswa  baik secara mandiri atau dengan dosen</t>
    </r>
    <r>
      <rPr>
        <sz val="12"/>
        <color theme="1"/>
        <rFont val="Quattrocento Sans"/>
      </rPr>
      <t xml:space="preserve"> wajib menyebarluaskan hasil pengabdian kepada masyarakat yang tidak bersifat rahasia, tidak mengganggu dan/atau tidak membahayakan kepentingan umum atau nasional memalui publikasi di jurnal, paten, seminar/tulisan di media massa, atau  cara lain dengan mengacu pada peta jalan pengabdian kepada masyarakat dan bidang keahlian program studi, minimal 1 (satu) luaran pengabdian kepada masyarakat selama menempu pendidikan di ITK 
</t>
    </r>
    <r>
      <rPr>
        <b/>
        <sz val="12"/>
        <color theme="1"/>
        <rFont val="Quattrocento Sans"/>
      </rPr>
      <t>(IAPS C.8.4.b/no. 51 dan C.9.4.b/no. 64 dan 65)</t>
    </r>
    <r>
      <rPr>
        <sz val="12"/>
        <color theme="1"/>
        <rFont val="Quattrocento Sans"/>
      </rPr>
      <t xml:space="preserve">
</t>
    </r>
  </si>
  <si>
    <r>
      <rPr>
        <sz val="12"/>
        <color theme="1"/>
        <rFont val="Quattrocento Sans"/>
      </rPr>
      <t xml:space="preserve">Publikasi ilmiah  mahasiswa, yang dihasilkan secara  mandiri atau bersama  DTPS, dengan judul 
yang relevan dengan  bidang program studi  dalam 3 tahun terakhir  RI ≥ 1%
RI = ((NA4 + NB3 + NC3) / NM) x 100% 
NA4 = Jumlah publikasi mahasiswa di jurnal internasional bereputasi.
NB3 = Jumlah publikasi mahasiswa di seminar internasional.
NC3 = Jumlah tulisan mahasiswa di media massa internasional.
NM = Jumlah mahasiswa pada saat TS.
</t>
    </r>
    <r>
      <rPr>
        <b/>
        <sz val="12"/>
        <color theme="1"/>
        <rFont val="Quattrocento Sans"/>
      </rPr>
      <t>SKOR 4 (IAPS 4.0 C.9.4.b) (64) 
(Ditambahkan dengan luaran penelitian)</t>
    </r>
    <r>
      <rPr>
        <sz val="12"/>
        <color theme="1"/>
        <rFont val="Quattrocento Sans"/>
      </rPr>
      <t xml:space="preserve">
</t>
    </r>
  </si>
  <si>
    <r>
      <rPr>
        <sz val="12"/>
        <color theme="1"/>
        <rFont val="Quattrocento Sans"/>
      </rPr>
      <t xml:space="preserve">Luaran pengabdian kepada masyarakat yang dihasilkan  mahasiswa, baik secara  mandiri atau bersama  DTPS dalam 3 tahun  terakhir
</t>
    </r>
    <r>
      <rPr>
        <b/>
        <sz val="12"/>
        <color theme="1"/>
        <rFont val="Quattrocento Sans"/>
      </rPr>
      <t xml:space="preserve">:NLP ≥ 1 </t>
    </r>
    <r>
      <rPr>
        <sz val="12"/>
        <color theme="1"/>
        <rFont val="Quattrocento Sans"/>
      </rPr>
      <t xml:space="preserve">
NLP = 2 x (NA + NB + NC) + ND
NA = Jumlah luaran penelitian/PkM mahasiswa yang mendapat pengakuan HKI (Paten, Paten Sederhana)
NB = Jumlah luaran penelitian/PkM mahasiswa yang mendapat pengakuan HKI (Hak Cipta, Desain Produk Industri, Perlindungan Varietas Tanaman, Desain Tata Letak Sirkuit Terpadu, dll.)
NC = Jumlah luaran penelitian/PkM mahasiswa dalam bentuk Teknologi Tepat Guna, Produk (Produk Terstandarisasi, Produk Tersertifikasi),  Karya Seni, Rekayasa Sosial.
ND = Jumlah luaran penelitian/PkM mahasiswa yang diterbitkan dalam bentuk Buku ber-ISBN, Book Chapter.
</t>
    </r>
    <r>
      <rPr>
        <b/>
        <sz val="12"/>
        <color theme="1"/>
        <rFont val="Quattrocento Sans"/>
      </rPr>
      <t>SKOR 4 (IAPS 4.0 C.9.4.b) (No. 65)
Ditambahkan dengan luaran penelitian)</t>
    </r>
    <r>
      <rPr>
        <sz val="12"/>
        <color theme="1"/>
        <rFont val="Quattrocento Sans"/>
      </rPr>
      <t xml:space="preserve">
</t>
    </r>
  </si>
  <si>
    <t>Jumlah</t>
  </si>
  <si>
    <t>Standar Proses  PkM</t>
  </si>
  <si>
    <r>
      <rPr>
        <b/>
        <sz val="12"/>
        <color theme="1"/>
        <rFont val="Quattrocento Sans"/>
      </rPr>
      <t xml:space="preserve">Ketua Jurusan dan Koordinator Program Studi </t>
    </r>
    <r>
      <rPr>
        <sz val="12"/>
        <color theme="1"/>
        <rFont val="Quattrocento Sans"/>
      </rPr>
      <t xml:space="preserve">harus memastikan kegiatan pengabdian kepada masyarakat yang dilakukan mahasiswa dalam rangka melaksanakan kuliah kerja nyata dinyatakan dalam besaran Satuan Kredit Semester (SKS) 
</t>
    </r>
    <r>
      <rPr>
        <b/>
        <sz val="12"/>
        <color theme="1"/>
        <rFont val="Quattrocento Sans"/>
      </rPr>
      <t>SN Dikti Pasal 59 (5)</t>
    </r>
    <r>
      <rPr>
        <sz val="12"/>
        <color theme="1"/>
        <rFont val="Quattrocento Sans"/>
      </rPr>
      <t xml:space="preserve">
</t>
    </r>
  </si>
  <si>
    <t>Ketersedian beban SKS KKN pada kurikulum program studi</t>
  </si>
  <si>
    <r>
      <rPr>
        <b/>
        <sz val="12"/>
        <color theme="1"/>
        <rFont val="&quot;Quattrocento Sans&quot;, Arial"/>
      </rPr>
      <t xml:space="preserve">Dosen </t>
    </r>
    <r>
      <rPr>
        <sz val="12"/>
        <color theme="1"/>
        <rFont val="&quot;Quattrocento Sans&quot;, Arial"/>
      </rPr>
      <t>harus memberikan kesempatan kepada  mahasiswa program studi untuk ikut serta dalam kegiatan Pengabdian kepada Masyarakat setiap tahun</t>
    </r>
  </si>
  <si>
    <t xml:space="preserve">Ketersediaan bukti sahih berupa Surat Keterangan (SK) yang menunjukkan keikutsertaan mahasiswa dalam kegiatan PkM dosen
</t>
  </si>
  <si>
    <r>
      <rPr>
        <sz val="12"/>
        <color rgb="FF000000"/>
        <rFont val="&quot;Quattrocento Sans&quot;, Arial"/>
      </rPr>
      <t xml:space="preserve">Ketersedian bukti sahih yang menunjukkan persentase jumlah PkM DTPS yang melibatkan mahasiswa program studi:PPkMDM ≥ 25%
NPkMM = Jumlah judul PkM DTPS yang dalam pelaksanaannya melibatkan mahasiswa program studi dalam 3 tahun terakhir. NPkMD = Jumlah judul PkM DTPS dalam 3 tahun terakhir. PPkMDM = (NPkMM / NPkMD) x 100%
</t>
    </r>
    <r>
      <rPr>
        <b/>
        <sz val="12"/>
        <color rgb="FF000000"/>
        <rFont val="&quot;Quattrocento Sans&quot;, Arial"/>
      </rPr>
      <t>SKOR 4 (IAPS C.8.4.b)(No.51)</t>
    </r>
  </si>
  <si>
    <t>Standar Pelaksana PkM</t>
  </si>
  <si>
    <r>
      <rPr>
        <b/>
        <sz val="12"/>
        <color theme="1"/>
        <rFont val="Quattrocento Sans"/>
      </rPr>
      <t>Dosen dan/atau mahasiswa</t>
    </r>
    <r>
      <rPr>
        <sz val="12"/>
        <color theme="1"/>
        <rFont val="Quattrocento Sans"/>
      </rPr>
      <t xml:space="preserve"> harus memiliki kemampuan tingkat penguasaan metodologi penerapan keilmuan yang sesuai dengan bidang keahlian, jenis kegiatan, serta tingkat kerumitan dan tingkat kedalaman sasaran kegiatan </t>
    </r>
    <r>
      <rPr>
        <b/>
        <sz val="12"/>
        <color theme="1"/>
        <rFont val="Quattrocento Sans"/>
      </rPr>
      <t>(SN DIKTI Pasal 61 (2))</t>
    </r>
  </si>
  <si>
    <t>Ketersedian bukti sahih berupa kegiatan pengabdian kepada masyarakat yang dilakukan oleh dosen dan tenaga kependidikan telah melalui proses review proposal atau telah lolos seleksi usulan pengabdian</t>
  </si>
  <si>
    <r>
      <rPr>
        <b/>
        <sz val="12"/>
        <color theme="1"/>
        <rFont val="Quattrocento Sans"/>
      </rPr>
      <t xml:space="preserve">Dosen </t>
    </r>
    <r>
      <rPr>
        <sz val="12"/>
        <color theme="1"/>
        <rFont val="Quattrocento Sans"/>
      </rPr>
      <t xml:space="preserve"> harus memastikan terpenuhinya luaran pengabdian kepada masyarakat sesuai yang disyaratkan dalam skema hibah pengabdian kepada masyarakat dan janji pelaksana setiap tahun</t>
    </r>
  </si>
  <si>
    <t>Ketersedian bukti sahih berupa terpenuhinya luaran kegiatan sesuai dengan skema hibah dan janji pengabdian kepada masyarakat</t>
  </si>
  <si>
    <t>Standar Sarana dan Prasarana PkM</t>
  </si>
  <si>
    <r>
      <rPr>
        <b/>
        <sz val="12"/>
        <color theme="1"/>
        <rFont val="Quattrocento Sans"/>
      </rPr>
      <t>Wakil Rektor Bidang Non Akademik</t>
    </r>
    <r>
      <rPr>
        <sz val="12"/>
        <color theme="1"/>
        <rFont val="Quattrocento Sans"/>
      </rPr>
      <t xml:space="preserve"> harus memastikan bahwa institut memiliki kecukupan sarana dan prasarana terlihat dari ketersediaan, kemutakhiran, dan  relevansi untuk menunjang kebutuhan isi dan proses Pengabdian kepada Masyarakat dalam rangka memenuhi hasil Pengabdian dan memfasilitasi yang berkebutuhan khusus sesuai SN Dikti serta SELALU DIEVALUASI setiap tahun.</t>
    </r>
    <r>
      <rPr>
        <b/>
        <sz val="12"/>
        <color theme="1"/>
        <rFont val="Quattrocento Sans"/>
      </rPr>
      <t xml:space="preserve"> 
(SN Dikti Pasal 34-39) &amp; (IAPT 3.0 C.5.4.b) (No.37)</t>
    </r>
  </si>
  <si>
    <r>
      <rPr>
        <sz val="12"/>
        <color theme="1"/>
        <rFont val="&quot;Quattrocento Sans&quot;, Arial"/>
      </rPr>
      <t xml:space="preserve">Ketersediaan bukti fisik berupa sarana dan prasarana  yang relevan dan mutakhir untuk menunjang kebutuhan isi, dan proses pengabdian kepada masyarakat dalam rangka memenuhi hasil pengabdian dan memfasilitasi yang berkebutuhan khusus sesuai SN-DIKTI.
</t>
    </r>
    <r>
      <rPr>
        <b/>
        <sz val="12"/>
        <color theme="1"/>
        <rFont val="&quot;Quattrocento Sans&quot;, Arial"/>
      </rPr>
      <t xml:space="preserve"> (IAPT No. 37 Poin A Skor 4</t>
    </r>
    <r>
      <rPr>
        <sz val="12"/>
        <color theme="1"/>
        <rFont val="&quot;Quattrocento Sans&quot;, Arial"/>
      </rPr>
      <t xml:space="preserve">)
</t>
    </r>
  </si>
  <si>
    <r>
      <rPr>
        <b/>
        <u/>
        <sz val="12"/>
        <color rgb="FF000000"/>
        <rFont val="&quot;Quattrocento Sans&quot;, Arial"/>
      </rPr>
      <t xml:space="preserve">Sarana dan Prasana: 
</t>
    </r>
    <r>
      <rPr>
        <u/>
        <sz val="12"/>
        <color rgb="FF000000"/>
        <rFont val="&quot;Quattrocento Sans&quot;, Arial"/>
      </rPr>
      <t xml:space="preserve">a) Laboratorium/studio/bengkel kerja/unit produksi untuk keperluan penelitian  minimal terkait bidang ilmu  prodi/jurusan,  pembelajaran, dan kegiatan pengabdian kepada masyarakat; 
</t>
    </r>
  </si>
  <si>
    <t xml:space="preserve">b) Instrumentasi eksperimen
</t>
  </si>
  <si>
    <t xml:space="preserve">c) Bahan habis pakai 
</t>
  </si>
  <si>
    <r>
      <rPr>
        <b/>
        <sz val="12"/>
        <color theme="1"/>
        <rFont val="Quattrocento Sans"/>
      </rPr>
      <t>Rektor, Ketua LPPM, dan Ketua Jurusan</t>
    </r>
    <r>
      <rPr>
        <sz val="12"/>
        <color theme="1"/>
        <rFont val="Quattrocento Sans"/>
      </rPr>
      <t xml:space="preserve"> harus mengupayakan adanya pendayagunaan sarana dan prasarana Pengabdian kepada Masyarakat  pada lembaga lain melalui program kerjasama.
</t>
    </r>
    <r>
      <rPr>
        <b/>
        <sz val="12"/>
        <color rgb="FFFF0000"/>
        <rFont val="Quattrocento Sans"/>
      </rPr>
      <t>(SN DIKTI Pasal 64 (2.f)</t>
    </r>
    <r>
      <rPr>
        <sz val="12"/>
        <color theme="1"/>
        <rFont val="Quattrocento Sans"/>
      </rPr>
      <t xml:space="preserve">
</t>
    </r>
  </si>
  <si>
    <t xml:space="preserve">Keterersediaan bukti sahih dokumen kerjasama Pengabdian kepada Masyarakat  yang mendayagunakan sarana prasarana lembaga lain
</t>
  </si>
  <si>
    <r>
      <rPr>
        <b/>
        <sz val="12"/>
        <color theme="1"/>
        <rFont val="Quattrocento Sans"/>
      </rPr>
      <t xml:space="preserve">Kepala Laboratorium </t>
    </r>
    <r>
      <rPr>
        <sz val="12"/>
        <color theme="1"/>
        <rFont val="Quattrocento Sans"/>
      </rPr>
      <t>harus melakukan analisis kebutuhan yang menyangkut jumlah, jenis, dan spesifikasi sarana dan prasarana Pengabdian kepada Masyarakat  sesuai dengan rencana strategis Pengabdian kepada Masyarakat  ITK.</t>
    </r>
    <r>
      <rPr>
        <b/>
        <sz val="12"/>
        <color theme="1"/>
        <rFont val="Quattrocento Sans"/>
      </rPr>
      <t xml:space="preserve">
</t>
    </r>
    <r>
      <rPr>
        <b/>
        <sz val="12"/>
        <color rgb="FFFF0000"/>
        <rFont val="Quattrocento Sans"/>
      </rPr>
      <t>(SN DIKTI Pasal 64 (1.i &amp; 2.g)</t>
    </r>
    <r>
      <rPr>
        <b/>
        <sz val="12"/>
        <color theme="1"/>
        <rFont val="Quattrocento Sans"/>
      </rPr>
      <t xml:space="preserve">
</t>
    </r>
    <r>
      <rPr>
        <sz val="12"/>
        <color theme="1"/>
        <rFont val="Quattrocento Sans"/>
      </rPr>
      <t xml:space="preserve">
</t>
    </r>
  </si>
  <si>
    <t xml:space="preserve">Ketersediaan bukti sahih hasil analisis kebutuhan yang menyangkut jumlah, jenis dan spesifikasi sarana dan prasarana kegiatan  Pengabdian kepada Masyarakat </t>
  </si>
  <si>
    <t>Standar Pendanaan dan Pembiayaan PkM</t>
  </si>
  <si>
    <r>
      <rPr>
        <b/>
        <sz val="12"/>
        <color theme="1"/>
        <rFont val="Quattrocento Sans"/>
      </rPr>
      <t xml:space="preserve">Wakil Rektor Bidang Non Akademik dan Ketua LPPM </t>
    </r>
    <r>
      <rPr>
        <sz val="12"/>
        <color theme="1"/>
        <rFont val="Quattrocento Sans"/>
      </rPr>
      <t xml:space="preserve">harus menjamin tersedianya dana pengabdian kepada masyarakat yang bersumber dari internal ITK maupun dari pemerintah, kerja sama dengan lembaga lain di dalam maupun di luar negeri, atau dana dari masyarakat setiap tahun. 
</t>
    </r>
    <r>
      <rPr>
        <b/>
        <sz val="12"/>
        <color rgb="FFFF0000"/>
        <rFont val="Quattrocento Sans"/>
      </rPr>
      <t>(SN DIkti Pasal 65 (2 dan 3))</t>
    </r>
  </si>
  <si>
    <r>
      <rPr>
        <sz val="12"/>
        <color theme="1"/>
        <rFont val="Quattrocento Sans"/>
      </rPr>
      <t xml:space="preserve">Ketersedian bukti sahih yang menunjukkan </t>
    </r>
    <r>
      <rPr>
        <b/>
        <sz val="12"/>
        <color theme="1"/>
        <rFont val="Quattrocento Sans"/>
      </rPr>
      <t>rata-rata dana pengabdian kepada masyarakat</t>
    </r>
    <r>
      <rPr>
        <sz val="12"/>
        <color theme="1"/>
        <rFont val="Quattrocento Sans"/>
      </rPr>
      <t xml:space="preserve"> DTPS/tahun dalam 3 tahun terakhir : DPkMD ≥ 5 juta rupiah 
DPkMD = Rata-rata dana PkM DTPS/ tahun dalam 3 tahun terakhir (dalam juta rupiah).
</t>
    </r>
    <r>
      <rPr>
        <b/>
        <sz val="12"/>
        <color rgb="FFFF0000"/>
        <rFont val="Quattrocento Sans"/>
      </rPr>
      <t>SKOR 4 (IAPS C.5.4.a No. 34) &amp; (IAPT 3.0 . C.5.4.a No.34)</t>
    </r>
    <r>
      <rPr>
        <sz val="12"/>
        <color theme="1"/>
        <rFont val="Quattrocento Sans"/>
      </rPr>
      <t xml:space="preserve">
</t>
    </r>
  </si>
  <si>
    <t>Juta Rupiah</t>
  </si>
  <si>
    <r>
      <rPr>
        <sz val="12"/>
        <color theme="1"/>
        <rFont val="Quattrocento Sans"/>
      </rPr>
      <t xml:space="preserve">Ketersedian bukti sahih yang menunjukkan jumlah PkM DTPS dengan biaya dalam negeri diluar ITK dalam 3 tahun terakhir: 
</t>
    </r>
    <r>
      <rPr>
        <b/>
        <sz val="12"/>
        <color theme="1"/>
        <rFont val="Quattrocento Sans"/>
      </rPr>
      <t xml:space="preserve">0 &lt; RI &lt; a dan 0 &lt; RN &lt; b
</t>
    </r>
    <r>
      <rPr>
        <sz val="12"/>
        <color theme="1"/>
        <rFont val="Quattrocento Sans"/>
      </rPr>
      <t xml:space="preserve">Faktor: a = 0,05 , b = 0,3 , c = 1
RI = NI / 3 / NDTPS , RN = NN / 3 / NDTPS , RL = NL / 3 / NDTPS ; 
NI = Jumlah PkM dengan sumber pembiayaan luar negeri dalam 3 tahun terakhir. 
NN = Jumlah PkM dengan sumber pembiayaan dalam negeri dalam 3 tahun terakhir. 
NL = Jumlah PkM dengan sumber pembiayaan PT/ mandiri dalam 3 tahun terakhir. 
NDTPS = Jumlah dosen tetap yang ditugaskan sebagai pengampu mata kuliah dengan bidang keahlian yang sesuai dengan kompetensi inti 
program studi yang diakreditasi.
</t>
    </r>
    <r>
      <rPr>
        <b/>
        <sz val="12"/>
        <color rgb="FFFF0000"/>
        <rFont val="Quattrocento Sans"/>
      </rPr>
      <t xml:space="preserve">SKOR 2-3  (IAPS 4.0 C.4.4.b)(No.25) &amp; (IAPT 3.0  C.4.4.b) </t>
    </r>
  </si>
  <si>
    <t xml:space="preserve">Standar Hasil Penelitian </t>
  </si>
  <si>
    <r>
      <rPr>
        <b/>
        <sz val="12"/>
        <color theme="1"/>
        <rFont val="Quattrocento Sans"/>
      </rPr>
      <t xml:space="preserve">Dosen harus menyebarluaskan hasil penelitian </t>
    </r>
    <r>
      <rPr>
        <sz val="12"/>
        <color theme="1"/>
        <rFont val="Quattrocento Sans"/>
      </rPr>
      <t xml:space="preserve">yang tidak bersifat rahasia, tidak mengganggu dan/atau tidak membahayakan kepentingan umum atau nasional memalui publikasi di jurnal, paten, seminar/tulisan di media massa, atau  cara lain dengan </t>
    </r>
    <r>
      <rPr>
        <sz val="12"/>
        <color rgb="FFFF0000"/>
        <rFont val="Quattrocento Sans"/>
      </rPr>
      <t xml:space="preserve">mengacu pada peta jalan penelitian </t>
    </r>
    <r>
      <rPr>
        <sz val="12"/>
        <color theme="1"/>
        <rFont val="Quattrocento Sans"/>
      </rPr>
      <t xml:space="preserve">dan bidang keahlian program studi serta  sesuai dengan jabatan akademik, minimal 1 (satu) luaran penelitian dalam waktu satu tahun  
</t>
    </r>
    <r>
      <rPr>
        <b/>
        <sz val="12"/>
        <color rgb="FFFF0000"/>
        <rFont val="Quattrocento Sans"/>
      </rPr>
      <t>(SN DIKTI Pasal 46 (5) &amp;</t>
    </r>
    <r>
      <rPr>
        <sz val="12"/>
        <color theme="1"/>
        <rFont val="Quattrocento Sans"/>
      </rPr>
      <t xml:space="preserve">
</t>
    </r>
    <r>
      <rPr>
        <b/>
        <sz val="12"/>
        <color rgb="FFFF0000"/>
        <rFont val="Quattrocento Sans"/>
      </rPr>
      <t>(IAPS 4.0  C.4.4.b) Kinerja  Dosen)</t>
    </r>
  </si>
  <si>
    <r>
      <rPr>
        <sz val="12"/>
        <color theme="1"/>
        <rFont val="Quattrocento Sans"/>
      </rPr>
      <t xml:space="preserve">Ketersedian bukti sahih berupa jumlah publikasi ilmiah dengan  tema yang relevan  dengan bidang program  studi yang dihasilkan  DTPS dalam 3 tahun  terakhir: RI ≥ 0.1
RI = (NA4+NB3+NC3) / NDTPS                                                                                                                                                                                                                                                                                                      
NA4 = Jumlah publikasi di jurnal internasional bereputasi.
NB3 = Jumlah publikasi di seminar internasional.
NC3 = Jumlah tulisan di media massa internasional.
NDTPS = Jumlah dosen tetap yang ditugaskan sebagai pengampu mata kuliah dengan bidang keahlian yang sesuai dengan kompetensi inti program studi yang diakreditasi.     
</t>
    </r>
    <r>
      <rPr>
        <b/>
        <sz val="12"/>
        <color rgb="FFFF0000"/>
        <rFont val="Quattrocento Sans"/>
      </rPr>
      <t xml:space="preserve">SKOR 4 (IAPS 4.0  C.4.4.b) Kinerja  Dosen) (No. 27)    
</t>
    </r>
  </si>
  <si>
    <r>
      <rPr>
        <sz val="12"/>
        <color theme="1"/>
        <rFont val="Quattrocento Sans"/>
      </rPr>
      <t xml:space="preserve">Ketersedian bukti sahih berupa jumlah artikel karya ilmiah  DTPS yang disitasi  dalam 3 tahun terakhir RS ≥ 0,5
RS = NAS / NDTPS
NAS = jumlah artikel yang disitasi. 
NDTPS = Jumlah dosen tetap yang ditugaskan sebagai pengampu mata kuliah dengan bidang keahlian yang sesuai dengan kompetensi inti program studi yang diakreditasi.
</t>
    </r>
    <r>
      <rPr>
        <b/>
        <sz val="12"/>
        <color rgb="FFFF0000"/>
        <rFont val="Quattrocento Sans"/>
      </rPr>
      <t xml:space="preserve">SKOR 4 (IAPS 4.0  C.4.4.b) Kinerja  Dosen) (No. 28)   </t>
    </r>
    <r>
      <rPr>
        <sz val="12"/>
        <color theme="1"/>
        <rFont val="Quattrocento Sans"/>
      </rPr>
      <t xml:space="preserve"> 
</t>
    </r>
  </si>
  <si>
    <r>
      <rPr>
        <sz val="12"/>
        <color theme="1"/>
        <rFont val="Quattrocento Sans"/>
      </rPr>
      <t xml:space="preserve">Ketersedian bukti sahih berupa jumlah luaran penelitian yang dihasilkan  DTPS dalam 3 tahun  terakhir: RLP ≥ 1 (ditambah luaran PKM)
RLP = (2 x (NA + NB + NC) + ND) / NDTPS
NA = Jumlah luaran penelitian  yang mendapat pengakuan HKI (Paten, Paten Sederhana)
NB = Jumlah luaran penelitian  yang mendapat pengakuan HKI (Hak Cipta, Desain Produk Industri, Perlindungan Varietas Tanaman, Desain 
Tata Letak Sirkuit Terpadu, dll.)
NC = Jumlah luaran penelitian dalam bentuk Teknologi Tepat Guna, Produk (Produk Terstandarisasi, Produk Tersertifikasi), Karya Seni, Rekayasa Sosial
ND = Jumlah luaran penelitian yang diterbitkan dalam bentuk Buku ber-ISBN, Book Chapter.
</t>
    </r>
    <r>
      <rPr>
        <b/>
        <sz val="12"/>
        <color rgb="FFFF0000"/>
        <rFont val="Quattrocento Sans"/>
      </rPr>
      <t xml:space="preserve">SKOR 4 (IAPS 4.0  C.4.4.b) Kinerja  Dosen) (No. 29) </t>
    </r>
    <r>
      <rPr>
        <b/>
        <sz val="12"/>
        <color theme="1"/>
        <rFont val="Quattrocento Sans"/>
      </rPr>
      <t xml:space="preserve">    </t>
    </r>
    <r>
      <rPr>
        <sz val="12"/>
        <color theme="1"/>
        <rFont val="Quattrocento Sans"/>
      </rPr>
      <t xml:space="preserve">                                                                                                                                                                                                 </t>
    </r>
  </si>
  <si>
    <r>
      <rPr>
        <b/>
        <sz val="12"/>
        <color theme="1"/>
        <rFont val="Quattrocento Sans"/>
      </rPr>
      <t>Dosen pembimbing harus memastikan hasil penelitian mahasiswa</t>
    </r>
    <r>
      <rPr>
        <sz val="12"/>
        <color theme="1"/>
        <rFont val="Quattrocento Sans"/>
      </rPr>
      <t xml:space="preserve"> memenuhi kaidah dan metode ilmiah  secara sistematis sesuai otonomi keilmuan dan budaya  akademik di ITK, serta memenuhi Capaian Pembelajaran Lulusan (CPL)
</t>
    </r>
    <r>
      <rPr>
        <b/>
        <sz val="12"/>
        <color rgb="FFFF0000"/>
        <rFont val="Quattrocento Sans"/>
      </rPr>
      <t>(SN DIKTI Pasal 46 (4)</t>
    </r>
  </si>
  <si>
    <r>
      <rPr>
        <sz val="12"/>
        <color theme="1"/>
        <rFont val="Quattrocento Sans"/>
      </rPr>
      <t xml:space="preserve">Ketersedian bukti sahih berupa laporan hasil penelitian mahasiswa yang memenuhi   kaidah dan metode ilmiah  secara sistematis sesuai otonomi keilmuan dan budaya  akademik di ITK, serta memenuhi CPL </t>
    </r>
    <r>
      <rPr>
        <b/>
        <sz val="12"/>
        <color rgb="FFFF0000"/>
        <rFont val="Quattrocento Sans"/>
      </rPr>
      <t xml:space="preserve">(SN DIKTI Pasal 46 (4) </t>
    </r>
  </si>
  <si>
    <r>
      <rPr>
        <b/>
        <sz val="12"/>
        <color theme="1"/>
        <rFont val="Quattrocento Sans"/>
      </rPr>
      <t xml:space="preserve">Mahasiswa  baik secara mandiri atau dengan dosen </t>
    </r>
    <r>
      <rPr>
        <sz val="12"/>
        <color theme="1"/>
        <rFont val="Quattrocento Sans"/>
      </rPr>
      <t xml:space="preserve">wajib menyebarluaskan hasil penelitian yang tidak bersifat rahasia, tidak mengganggu dan/atau tidak membahayakan kepentingan umum atau nasional minimal </t>
    </r>
    <r>
      <rPr>
        <b/>
        <sz val="12"/>
        <color rgb="FFFF0000"/>
        <rFont val="Quattrocento Sans"/>
      </rPr>
      <t>melalui repository ITK</t>
    </r>
    <r>
      <rPr>
        <sz val="12"/>
        <color theme="1"/>
        <rFont val="Quattrocento Sans"/>
      </rPr>
      <t xml:space="preserve"> atau memalui publikasi di jurnal, paten, seminar/tulisan di media massa, atau cara lain dengan mengacu pada peta jalan penelitian  dan bidang keahlian program studi 
</t>
    </r>
    <r>
      <rPr>
        <b/>
        <sz val="12"/>
        <color rgb="FFFF0000"/>
        <rFont val="Quattrocento Sans"/>
      </rPr>
      <t xml:space="preserve">(SN DIKTI Pasal 46 (4)
</t>
    </r>
  </si>
  <si>
    <r>
      <rPr>
        <sz val="12"/>
        <color theme="1"/>
        <rFont val="Quattrocento Sans"/>
      </rPr>
      <t xml:space="preserve">Ketersedian bukti sahih yang menunjukkan adanya publikasi pada repositori ITK; 
</t>
    </r>
    <r>
      <rPr>
        <sz val="12"/>
        <color theme="1"/>
        <rFont val="Quattrocento Sans"/>
      </rPr>
      <t xml:space="preserve">
</t>
    </r>
  </si>
  <si>
    <r>
      <rPr>
        <sz val="12"/>
        <color theme="1"/>
        <rFont val="Quattrocento Sans"/>
      </rPr>
      <t xml:space="preserve">Publikasi ilmiah  mahasiswa, yang dihasilkan secara  mandiri atau bersama  DTPS, dengan judul yang relevan dengan  bidang program studi  dalam 3 tahun terakhir  :RI ≥ 1%;
RI = ((NA4 + NB3 + NC3) / NM) x 100% 
NA4 = Jumlah publikasi mahasiswa di jurnal internasional bereputasi.
NB3 = Jumlah publikasi mahasiswa di seminar internasional.
NC3 = Jumlah tulisan mahasiswa di media massa internasional.
NM = Jumlah mahasiswa pada saat TS.
</t>
    </r>
    <r>
      <rPr>
        <b/>
        <sz val="12"/>
        <color rgb="FFFF0000"/>
        <rFont val="Quattrocento Sans"/>
      </rPr>
      <t>SKOR 4 (IAPS 4.0 C.9.4.b) No. 64</t>
    </r>
    <r>
      <rPr>
        <sz val="12"/>
        <color theme="1"/>
        <rFont val="Quattrocento Sans"/>
      </rPr>
      <t xml:space="preserve">
</t>
    </r>
  </si>
  <si>
    <r>
      <rPr>
        <sz val="12"/>
        <color theme="1"/>
        <rFont val="Quattrocento Sans"/>
      </rPr>
      <t xml:space="preserve">Luaran penelitian  yang dihasilkan  mahasiswa, baik secara  mandiri atau bersama  DTPS dalam 3 tahun  terakhir  : NLP ≥ 1 (ditambah luaran PkM);
NLP = 2 x (NA + NB + NC) + ND
NA = Jumlah luaran penelitian mahasiswa yang mendapat pengakuan HKI (Paten, Paten Sederhana)
NB = Jumlah luaran penelitian mahasiswa yang mendapat pengakuan HKI (Hak Cipta, Desain Produk Industri, Perlindungan Varietas Tanaman, Desain Tata Letak Sirkuit Terpadu, dll.)
NC = Jumlah luaran penelitian/PkM mahasiswa dalam bentuk Teknologi Tepat Guna, Produk (Produk Terstandarisasi, Produk Tersertifikasi),  Karya Seni, Rekayasa Sosial.
ND = Jumlah luaran penelitian/PkM mahasiswa yang diterbitkan dalam bentuk Buku ber-ISBN, Book Chapter.
</t>
    </r>
    <r>
      <rPr>
        <b/>
        <sz val="12"/>
        <color rgb="FFFF0000"/>
        <rFont val="Quattrocento Sans"/>
      </rPr>
      <t>SKOR 4 (IAPS 4.0 C.9.4.b) No. 65</t>
    </r>
  </si>
  <si>
    <t>NLP</t>
  </si>
  <si>
    <t xml:space="preserve">Standar Isi Penelitian </t>
  </si>
  <si>
    <r>
      <rPr>
        <b/>
        <sz val="12"/>
        <color theme="1"/>
        <rFont val="Quattrocento Sans"/>
      </rPr>
      <t>Dosen, tenaga kependidikan,</t>
    </r>
    <r>
      <rPr>
        <b/>
        <sz val="12"/>
        <color theme="1"/>
        <rFont val="Quattrocento Sans"/>
      </rPr>
      <t xml:space="preserve"> dan/atau mahasiswa</t>
    </r>
    <r>
      <rPr>
        <sz val="12"/>
        <color rgb="FFFF0000"/>
        <rFont val="Quattrocento Sans"/>
      </rPr>
      <t xml:space="preserve"> </t>
    </r>
    <r>
      <rPr>
        <sz val="12"/>
        <color theme="1"/>
        <rFont val="Quattrocento Sans"/>
      </rPr>
      <t xml:space="preserve">yang melakukan penelitian dasar harus berorientasi pada luaran penelitian  yang berupa penjelasan atau penemuan untuk  mengantisipasi suatu gejala, fenomena, kaidah, model, atau postulat baru dapat mencakup materi kajian khusus untuk kepentingan nasional serta memuat prinsip-prinsip kemanfaatan, kemutahiran, dan mengantisipasi kebutuhan masa mendatang 
</t>
    </r>
    <r>
      <rPr>
        <b/>
        <sz val="12"/>
        <color rgb="FFFF0000"/>
        <rFont val="Quattrocento Sans"/>
      </rPr>
      <t>(SN DIKTI Pasal 47 (3))</t>
    </r>
  </si>
  <si>
    <r>
      <rPr>
        <sz val="12"/>
        <color theme="1"/>
        <rFont val="Quattrocento Sans"/>
      </rPr>
      <t xml:space="preserve">Ketersediaan bukti fisik berupa laporan hasil penelitian (tugas akhir bagi mahasiswa)  dan checklist yang menyatakan isi penelitian berorientasi pada penelitian dasar
</t>
    </r>
    <r>
      <rPr>
        <b/>
        <sz val="12"/>
        <color rgb="FFFF0000"/>
        <rFont val="Quattrocento Sans"/>
      </rPr>
      <t xml:space="preserve">
</t>
    </r>
  </si>
  <si>
    <r>
      <rPr>
        <b/>
        <sz val="12"/>
        <color theme="1"/>
        <rFont val="Quattrocento Sans"/>
      </rPr>
      <t xml:space="preserve">Dosen, tenaga kependidikan, </t>
    </r>
    <r>
      <rPr>
        <b/>
        <sz val="12"/>
        <color theme="1"/>
        <rFont val="Quattrocento Sans"/>
      </rPr>
      <t>dan/atau mahasiswa</t>
    </r>
    <r>
      <rPr>
        <b/>
        <sz val="12"/>
        <color theme="1"/>
        <rFont val="Quattrocento Sans"/>
      </rPr>
      <t xml:space="preserve"> </t>
    </r>
    <r>
      <rPr>
        <sz val="12"/>
        <color theme="1"/>
        <rFont val="Quattrocento Sans"/>
      </rPr>
      <t xml:space="preserve">yang melakukan penelitian terapan harus berorientasi pada luaran Penelitian yang berupa inovasi serta pengembangan ilmu pengetahuan dan teknologi yang bermanfaat bagi  masyarakat, dunia usaha, dan/atau industrimencakup materi kajian khusus untuk kepentingan nasional serta memuat prinsip-prinsip kemanfaatan, kemutahiran, dan mengantisipasi kebutuhan masa mendatang.
</t>
    </r>
    <r>
      <rPr>
        <b/>
        <sz val="12"/>
        <color rgb="FFFF0000"/>
        <rFont val="Quattrocento Sans"/>
      </rPr>
      <t>(SN DIKTI Pasal 47 (4))</t>
    </r>
  </si>
  <si>
    <t>Ketersediaan bukti fisik berupa laporan hasil penelitian (tugas akhir bagi mahasiswa)  dan checklist yang menyatakan isi penelitian berorientasi pada penelitian terapan</t>
  </si>
  <si>
    <r>
      <rPr>
        <b/>
        <sz val="12"/>
        <color theme="1"/>
        <rFont val="Quattrocento Sans"/>
      </rPr>
      <t>Ketua Jurusan harus</t>
    </r>
    <r>
      <rPr>
        <sz val="12"/>
        <color theme="1"/>
        <rFont val="Quattrocento Sans"/>
      </rPr>
      <t xml:space="preserve"> menjamin relevansi penelitian pada setiap Program Studi yang dinaunginya memenuhi unsur-unsur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
</t>
    </r>
  </si>
  <si>
    <r>
      <rPr>
        <sz val="12"/>
        <color theme="1"/>
        <rFont val="Quattrocento Sans"/>
      </rPr>
      <t xml:space="preserve">Ketersedian bukti sahih yang menunjukkan relevasi penelitian pada UPPS memenuhi  keempat unsur beriku: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
</t>
    </r>
    <r>
      <rPr>
        <b/>
        <sz val="12"/>
        <color rgb="FFFF0000"/>
        <rFont val="Quattrocento Sans"/>
      </rPr>
      <t xml:space="preserve">(IAPS No. 48 Skor 4) </t>
    </r>
    <r>
      <rPr>
        <sz val="12"/>
        <color theme="1"/>
        <rFont val="Quattrocento Sans"/>
      </rPr>
      <t xml:space="preserve">
</t>
    </r>
  </si>
  <si>
    <t xml:space="preserve">Tersedia dan terpenuhi 4 aspek </t>
  </si>
  <si>
    <t xml:space="preserve">Standar Proses Penelitian </t>
  </si>
  <si>
    <r>
      <rPr>
        <b/>
        <sz val="12"/>
        <color theme="1"/>
        <rFont val="Quattrocento Sans"/>
      </rPr>
      <t>Koordinator Program Studi dan</t>
    </r>
    <r>
      <rPr>
        <sz val="12"/>
        <color theme="1"/>
        <rFont val="Quattrocento Sans"/>
      </rPr>
      <t xml:space="preserve"> </t>
    </r>
    <r>
      <rPr>
        <b/>
        <sz val="12"/>
        <color theme="1"/>
        <rFont val="Quattrocento Sans"/>
      </rPr>
      <t>Dosen pembimbing</t>
    </r>
    <r>
      <rPr>
        <sz val="12"/>
        <color theme="1"/>
        <rFont val="Quattrocento Sans"/>
      </rPr>
      <t xml:space="preserve"> harus memastikan kegiatan penelitian yang dilakukan oleh mahasiswa dalam rangka melaksanakan tugas akhir meliputi proses perencanaan, pelaksanaan, dan pelaporkan untuk memenuhi kaidah dan metode ilmiah  secara sistematis sesuai otonomi keilmuan dan budaya  akademik, serta memenuhi Capaian Pembelajaran Lulusan (CPL), dan peraturan yang berlaku di ITK 
</t>
    </r>
    <r>
      <rPr>
        <b/>
        <sz val="12"/>
        <color rgb="FFFF0000"/>
        <rFont val="Quattrocento Sans"/>
      </rPr>
      <t>SN Dikti Pasal 48 (1, 4 )</t>
    </r>
  </si>
  <si>
    <r>
      <rPr>
        <sz val="12"/>
        <color theme="1"/>
        <rFont val="Quattrocento Sans"/>
      </rPr>
      <t>Ketersedian bukti sahih yang menunjukkan adanya proses review proposal rencana penelitian melalui ujian proposal, review  laporan kemajuan pelaksanaan penelitian dengan adanya</t>
    </r>
    <r>
      <rPr>
        <i/>
        <sz val="12"/>
        <color theme="1"/>
        <rFont val="Quattrocento Sans"/>
      </rPr>
      <t xml:space="preserve"> logbook</t>
    </r>
    <r>
      <rPr>
        <sz val="12"/>
        <color theme="1"/>
        <rFont val="Quattrocento Sans"/>
      </rPr>
      <t xml:space="preserve"> penelitian, dan review  laporan akhir penelitian melalui ujian akhir 
</t>
    </r>
  </si>
  <si>
    <r>
      <rPr>
        <b/>
        <sz val="12"/>
        <color theme="1"/>
        <rFont val="Quattrocento Sans"/>
      </rPr>
      <t>Ketua Jurusan dan Koordinator Program Studi</t>
    </r>
    <r>
      <rPr>
        <sz val="12"/>
        <color theme="1"/>
        <rFont val="Quattrocento Sans"/>
      </rPr>
      <t xml:space="preserve"> harus memastikan kegiatan penelitian yang dilakukan mahasiswa dalam rangka melaksanakan tugas akhir  dinyatakan dalam besaran Satuan Kredit Semester (SKS) 
</t>
    </r>
    <r>
      <rPr>
        <b/>
        <sz val="12"/>
        <color rgb="FFFF0000"/>
        <rFont val="Quattrocento Sans"/>
      </rPr>
      <t>SN Dikti Pasal 48 (5)</t>
    </r>
  </si>
  <si>
    <t>Ketersedian beban SKS tugas akhir pada kurikulum program studi</t>
  </si>
  <si>
    <r>
      <rPr>
        <b/>
        <sz val="12"/>
        <color theme="1"/>
        <rFont val="Quattrocento Sans"/>
      </rPr>
      <t>Dosen</t>
    </r>
    <r>
      <rPr>
        <sz val="12"/>
        <color theme="1"/>
        <rFont val="Quattrocento Sans"/>
      </rPr>
      <t xml:space="preserve"> harus memberikan kesempatan kepada tenaga kependidikan, dan mahasiswa untuk ikut serta dalam kegiatan Penelitian setiap tahun  </t>
    </r>
  </si>
  <si>
    <t xml:space="preserve">Ketersediaan bukti sahih berupa Surat Keterangan (SK) yang menunjukkan keikutsertaan tenega kependidikan atau mahasiswa dalam kegiatan penelitian dosen
</t>
  </si>
  <si>
    <r>
      <rPr>
        <sz val="12"/>
        <color theme="1"/>
        <rFont val="Quattrocento Sans"/>
      </rPr>
      <t xml:space="preserve">Ketersedian bukti sahih yang menunjukkan persentase jumlah penelitian DTPS yang melibatkan mahasiswa program studi: PPDM ≥ 25%
PPDM = (NPM / NPD) x 100%
NPM = Jumlah judul penelitian DTPS yang dalam pelaksanaannya melibatkan mahasiswa program studi dalam 3 tahun terakhir.
NPD = Jumlah judul penelitian DTPS dalam 3 tahun terakhir.
</t>
    </r>
    <r>
      <rPr>
        <b/>
        <sz val="12"/>
        <color rgb="FFFF0000"/>
        <rFont val="Quattrocento Sans"/>
      </rPr>
      <t>SKOR 4 (IAPS 4.0 C.7.4.b)(No. 49)</t>
    </r>
  </si>
  <si>
    <t>PPDM</t>
  </si>
  <si>
    <t>Standar Peneliti</t>
  </si>
  <si>
    <r>
      <rPr>
        <b/>
        <sz val="12"/>
        <color theme="1"/>
        <rFont val="Quattrocento Sans"/>
      </rPr>
      <t xml:space="preserve">Dosen dan tenaga kependidikan harus memastikan terpenuhinya </t>
    </r>
    <r>
      <rPr>
        <sz val="12"/>
        <color theme="1"/>
        <rFont val="Quattrocento Sans"/>
      </rPr>
      <t xml:space="preserve">luaran penelitian sesuai yang disyaratkan dalam skema hibah penelitian dan janji peneliti setiap tahun </t>
    </r>
  </si>
  <si>
    <t xml:space="preserve">Ketersedian bukti sahih berupa terpenuhinya luaran penelitian sesuai dengan skema hibah dan janji penelitian </t>
  </si>
  <si>
    <t>Standar Sarana dan Prasarana Penelitian</t>
  </si>
  <si>
    <r>
      <rPr>
        <b/>
        <sz val="12"/>
        <color theme="1"/>
        <rFont val="Quattrocento Sans"/>
      </rPr>
      <t>Wakil Rektor Bidang Non Akademik</t>
    </r>
    <r>
      <rPr>
        <sz val="12"/>
        <color theme="1"/>
        <rFont val="Quattrocento Sans"/>
      </rPr>
      <t xml:space="preserve"> harus memastikan bahwa institut memiliki kecukupan sarana  dan prasarana terlihat dari ketersediaan, kemutakhiran, dan  relevansi untuk menunjang kebutuhan isi dan proses penelitian dalam rangka memenuhi hasil penelitian dan memfasilitasi yang berkebutuhan khusus sesuai SN Dikti serta SELALU DIEVALUASI setiap tahun. 
</t>
    </r>
    <r>
      <rPr>
        <b/>
        <sz val="12"/>
        <color rgb="FFFF0000"/>
        <rFont val="Quattrocento Sans"/>
      </rPr>
      <t>(SN Dikti Pasal 34-39) &amp; (IAPT 3.0 C.5.4.b) (No.37)</t>
    </r>
  </si>
  <si>
    <r>
      <rPr>
        <sz val="12"/>
        <color theme="1"/>
        <rFont val="&quot;Quattrocento Sans&quot;, Arial"/>
      </rPr>
      <t xml:space="preserve">Ketersediaan bukti fisik berupa sarana dan prasarana  yang relevan dan mutakhir untuk menunjang kebutuhan isi, dan proses penelitian dalam rangka memenuhi hasil penelitian dan memfasilitasi yang berkebutuhan khusus sesuai SN-DIKTI
</t>
    </r>
    <r>
      <rPr>
        <b/>
        <sz val="12"/>
        <color rgb="FFFF0000"/>
        <rFont val="&quot;Quattrocento Sans&quot;, Arial"/>
      </rPr>
      <t>(IAPT No. 37 Poin A Skor 4</t>
    </r>
    <r>
      <rPr>
        <sz val="12"/>
        <color theme="1"/>
        <rFont val="&quot;Quattrocento Sans&quot;, Arial"/>
      </rPr>
      <t xml:space="preserve">) 
</t>
    </r>
  </si>
  <si>
    <r>
      <rPr>
        <b/>
        <u/>
        <sz val="12"/>
        <color rgb="FF000000"/>
        <rFont val="&quot;Quattrocento Sans&quot;, Arial"/>
      </rPr>
      <t xml:space="preserve">Sarana dan Prasana  Penelitian:
</t>
    </r>
    <r>
      <rPr>
        <u/>
        <sz val="12"/>
        <color rgb="FF000000"/>
        <rFont val="&quot;Quattrocento Sans&quot;, Arial"/>
      </rPr>
      <t xml:space="preserve">(a)Laboratorium/studio/bengkel kerja/unit produksi untuk keperluan penelitian  minimal terkait bidang ilmu  prodi/jurusan,  pembelajaran, dan kegiatan pengabdian kepada masyarakat; 
</t>
    </r>
  </si>
  <si>
    <t xml:space="preserve">(b) Instrumentasi eksperimen
</t>
  </si>
  <si>
    <t xml:space="preserve">(c) Bahan habis pakai 
</t>
  </si>
  <si>
    <r>
      <rPr>
        <b/>
        <sz val="12"/>
        <color theme="1"/>
        <rFont val="Quattrocento Sans"/>
      </rPr>
      <t>Rektor, Ketua LPPM, dan Ketua Jurusan</t>
    </r>
    <r>
      <rPr>
        <sz val="12"/>
        <color theme="1"/>
        <rFont val="Quattrocento Sans"/>
      </rPr>
      <t xml:space="preserve"> harus mengupayakan adanya pendayagunaan sarana dan prasarana penelitian pada lembaga lain melalui program kerjasama penelitian .
</t>
    </r>
    <r>
      <rPr>
        <b/>
        <sz val="12"/>
        <color rgb="FFFF0000"/>
        <rFont val="Quattrocento Sans"/>
      </rPr>
      <t>(SN DIKTI Pasal 53 (2.f))</t>
    </r>
    <r>
      <rPr>
        <sz val="12"/>
        <color theme="1"/>
        <rFont val="Quattrocento Sans"/>
      </rPr>
      <t xml:space="preserve">
</t>
    </r>
  </si>
  <si>
    <t xml:space="preserve">Keterersediaan bukti sahih dokumen kerjasama penelitian yang mendayagunakan sarana prasarana penelitian lembaga lain
</t>
  </si>
  <si>
    <r>
      <rPr>
        <b/>
        <sz val="12"/>
        <color theme="1"/>
        <rFont val="Quattrocento Sans"/>
      </rPr>
      <t>Wakil Rektor Bidang Akademik, Ketua LPPM dan Kepala Laboratorium</t>
    </r>
    <r>
      <rPr>
        <sz val="12"/>
        <color theme="1"/>
        <rFont val="Quattrocento Sans"/>
      </rPr>
      <t xml:space="preserve"> harus melakukan analisis kebutuhan yang menyangkut jumlah, jenis, dan spesifikasi sarana dan prasarana penelitian sesuai dengan rencana strategis penelitian perguruan tinggi.
</t>
    </r>
    <r>
      <rPr>
        <b/>
        <sz val="12"/>
        <color rgb="FFFF0000"/>
        <rFont val="Quattrocento Sans"/>
      </rPr>
      <t xml:space="preserve">(SN DIKTI Pasal 53 (2.g)) </t>
    </r>
    <r>
      <rPr>
        <sz val="12"/>
        <color theme="1"/>
        <rFont val="Quattrocento Sans"/>
      </rPr>
      <t xml:space="preserve">
</t>
    </r>
  </si>
  <si>
    <t>Ketersediaan bukti sahih hasil analisis kebutuhan yang menyangkut jumlah, jenis dan spesifikasi sarana dan prasarana penelitian</t>
  </si>
  <si>
    <t xml:space="preserve">Standar Pembiayaan dan Pendanaan Penelitian </t>
  </si>
  <si>
    <r>
      <rPr>
        <b/>
        <sz val="12"/>
        <color theme="1"/>
        <rFont val="Quattrocento Sans"/>
      </rPr>
      <t xml:space="preserve">Wakil Rektor Bidang Non Akademik </t>
    </r>
    <r>
      <rPr>
        <b/>
        <sz val="12"/>
        <color rgb="FFFF0000"/>
        <rFont val="Quattrocento Sans"/>
      </rPr>
      <t>dan Ketua LPPM</t>
    </r>
    <r>
      <rPr>
        <b/>
        <sz val="12"/>
        <color theme="1"/>
        <rFont val="Quattrocento Sans"/>
      </rPr>
      <t xml:space="preserve"> harus</t>
    </r>
    <r>
      <rPr>
        <sz val="12"/>
        <color theme="1"/>
        <rFont val="Quattrocento Sans"/>
      </rPr>
      <t xml:space="preserve"> menjamin tersedianya dana penelitian  yang bersumber dari internal ITK maupun dari  pemerintah, kerja sama dengan lembaga lain di dalam  maupun di luar negeri, atau dana dari masyarakat  setiap tahun
</t>
    </r>
    <r>
      <rPr>
        <b/>
        <sz val="12"/>
        <color rgb="FFFF0000"/>
        <rFont val="Quattrocento Sans"/>
      </rPr>
      <t xml:space="preserve">SN DIkti Pasal 54 (2 dan 3)
</t>
    </r>
    <r>
      <rPr>
        <b/>
        <sz val="12"/>
        <color rgb="FFFF0000"/>
        <rFont val="Quattrocento Sans"/>
      </rPr>
      <t xml:space="preserve">
</t>
    </r>
  </si>
  <si>
    <r>
      <rPr>
        <sz val="12"/>
        <color theme="1"/>
        <rFont val="Quattrocento Sans"/>
      </rPr>
      <t xml:space="preserve">Ketersedian bukti sahih yang menunjukkan rata-rata dana penelitian DTPS/tahun dalam 3 tahun terakhir : DPD ≥ 10 (Juta Rupiah) 
DPD = Rata-rata dana penelitian DTPS/ tahun dalam 3 tahun terakhir (dalam juta rupiah).
</t>
    </r>
    <r>
      <rPr>
        <b/>
        <sz val="12"/>
        <color rgb="FFFF0000"/>
        <rFont val="Quattrocento Sans"/>
      </rPr>
      <t>SKOR 4 (IAPS C.5.4.a) (No. 33) &amp; Skor dibawah 4 (IPAT 3.0 . C.5.4.a)(No.33)</t>
    </r>
    <r>
      <rPr>
        <sz val="12"/>
        <color theme="1"/>
        <rFont val="Quattrocento Sans"/>
      </rPr>
      <t xml:space="preserve">
</t>
    </r>
    <r>
      <rPr>
        <sz val="12"/>
        <color theme="1"/>
        <rFont val="Quattrocento Sans"/>
      </rPr>
      <t xml:space="preserve">
</t>
    </r>
    <r>
      <rPr>
        <b/>
        <sz val="12"/>
        <color rgb="FF4F81BD"/>
        <rFont val="Quattrocento Sans"/>
      </rPr>
      <t xml:space="preserve"> 
</t>
    </r>
  </si>
  <si>
    <r>
      <rPr>
        <sz val="12"/>
        <color theme="1"/>
        <rFont val="Quattrocento Sans"/>
      </rPr>
      <t xml:space="preserve">Ketersedian bukti sahih yang menunjukkan jumlah penelitian DTPS dengan biaya dalam negeri diluar ITK dalam 3 tahun terakhir: 0 &lt; RI &lt; a dan 0 &lt; RN &lt; b 
Faktor: a = 0,05 , b = 0,3 
RI = NI / 3 / NDTPS , RN = NN / 3 / NDTPS
NI= Jumlah penelitian dengan biaya luar negeri dalam 3 tahun terakhir.
NN = Jumlah penelitian dengan biaya dalam negeri diluar PT dalam 3 tahun terakhir.
NL= Jumlah penelitian dengan biaya dari PT atau mandiri dalam 3 tahun terakhir.
NDT = Jumlah dosen tetap. 
Skor = 2 + (2 x (RI /a)) + (RN/b) - ((RI x RN) / (a  x b))
</t>
    </r>
    <r>
      <rPr>
        <b/>
        <sz val="12"/>
        <color rgb="FFFF0000"/>
        <rFont val="Quattrocento Sans"/>
      </rPr>
      <t xml:space="preserve">SKOR kurang dari 4  (IAPS 4.0 C.4.4.b)(No.25) &amp; (IAPT 3.0  C.4.4.b) </t>
    </r>
  </si>
  <si>
    <t>STANDAR</t>
  </si>
  <si>
    <t>PERNYATAAN ISI STANDAR</t>
  </si>
  <si>
    <t>Standar Visi Misi</t>
  </si>
  <si>
    <r>
      <rPr>
        <sz val="12"/>
        <color rgb="FF000000"/>
        <rFont val="Quattrocento Sans"/>
      </rPr>
      <t xml:space="preserve">Ketua Jurusan harus </t>
    </r>
    <r>
      <rPr>
        <b/>
        <sz val="12"/>
        <color rgb="FF000000"/>
        <rFont val="Quattrocento Sans"/>
      </rPr>
      <t>menyusun visi, misi, tujuan, dan strategi (VMTS) jurusan yang sesuai dengan VMTS ITK</t>
    </r>
    <r>
      <rPr>
        <sz val="12"/>
        <color rgb="FF000000"/>
        <rFont val="Quattrocento Sans"/>
      </rPr>
      <t xml:space="preserve"> </t>
    </r>
    <r>
      <rPr>
        <b/>
        <sz val="12"/>
        <color rgb="FF000000"/>
        <rFont val="Quattrocento Sans"/>
      </rPr>
      <t>dan visi keilmuan program studi</t>
    </r>
    <r>
      <rPr>
        <sz val="12"/>
        <color rgb="FF000000"/>
        <rFont val="Quattrocento Sans"/>
      </rPr>
      <t xml:space="preserve">  yang dikelolanya setiap 5 tahun sekali.
</t>
    </r>
    <r>
      <rPr>
        <b/>
        <sz val="12"/>
        <color rgb="FFFF0000"/>
        <rFont val="Quattrocento Sans"/>
      </rPr>
      <t>(IAPS 4.0 C.1.4)</t>
    </r>
  </si>
  <si>
    <r>
      <rPr>
        <sz val="12"/>
        <color rgb="FF000000"/>
        <rFont val="Quattrocento Sans"/>
      </rPr>
      <t xml:space="preserve">Tersedia bukti sahih terkait misi, tujuan, dan strategi yang searah dan bersinerji dengan misi, tujuan, dan strategi perguruan tinggi serta mendukung pengembangan program studi dengan data implementasi yang konsisten.
</t>
    </r>
    <r>
      <rPr>
        <b/>
        <sz val="12"/>
        <color rgb="FFFF0000"/>
        <rFont val="Quattrocento Sans"/>
      </rPr>
      <t xml:space="preserve">
(IAPS 4.0 C.1.4)</t>
    </r>
  </si>
  <si>
    <r>
      <rPr>
        <sz val="12"/>
        <color rgb="FF000000"/>
        <rFont val="Quattrocento Sans"/>
      </rPr>
      <t xml:space="preserve">Ketua Jurusan harus </t>
    </r>
    <r>
      <rPr>
        <b/>
        <sz val="12"/>
        <color rgb="FF000000"/>
        <rFont val="Quattrocento Sans"/>
      </rPr>
      <t>menyusun mekanisme dan memastikan keterlibatan pemangku kepentingan dalam penyusunan VMTS Jurusan</t>
    </r>
    <r>
      <rPr>
        <sz val="12"/>
        <color rgb="FF000000"/>
        <rFont val="Quattrocento Sans"/>
      </rPr>
      <t xml:space="preserve"> setiap 5 tahun sekali 
</t>
    </r>
    <r>
      <rPr>
        <b/>
        <sz val="12"/>
        <color rgb="FFFF0000"/>
        <rFont val="Quattrocento Sans"/>
      </rPr>
      <t>(IAPS 4.0 C.1.4)</t>
    </r>
  </si>
  <si>
    <r>
      <rPr>
        <sz val="12"/>
        <color rgb="FF000000"/>
        <rFont val="Quattrocento Sans"/>
      </rPr>
      <t xml:space="preserve">Tersedianya bukti sahih terkait mekanisme dalam penyusunan dan penetapan visi, misi, tujuan dan strategi yang terdokumentasi serta ada keterlibatan semua pemangku kepentingan internal (dosen, mahasiswa dan tenaga kependidikan) dan </t>
    </r>
    <r>
      <rPr>
        <b/>
        <sz val="12"/>
        <color rgb="FF000000"/>
        <rFont val="Quattrocento Sans"/>
      </rPr>
      <t xml:space="preserve">eksternal (lulusan, pengguna lulusan dan pakar/mitra/organisasi profesi/pemerintah).
</t>
    </r>
    <r>
      <rPr>
        <sz val="12"/>
        <color rgb="FF000000"/>
        <rFont val="Quattrocento Sans"/>
      </rPr>
      <t xml:space="preserve">
</t>
    </r>
    <r>
      <rPr>
        <b/>
        <sz val="12"/>
        <color rgb="FFFF0000"/>
        <rFont val="Quattrocento Sans"/>
      </rPr>
      <t>(IAPS 4.0 C.1.4)</t>
    </r>
  </si>
  <si>
    <t>Tersedia (Melibatkan Pihak Eksternal dan Internal)</t>
  </si>
  <si>
    <r>
      <rPr>
        <sz val="12"/>
        <color rgb="FF000000"/>
        <rFont val="Quattrocento Sans"/>
      </rPr>
      <t xml:space="preserve">Ketua Jurusan dan Koordinator Program Studi harus </t>
    </r>
    <r>
      <rPr>
        <b/>
        <sz val="12"/>
        <color rgb="FF000000"/>
        <rFont val="Quattrocento Sans"/>
      </rPr>
      <t>menyusun strategi pencapaian serta tujuan yang disusun berdasarkan analisis yang sistematis</t>
    </r>
    <r>
      <rPr>
        <sz val="12"/>
        <color rgb="FF000000"/>
        <rFont val="Quattrocento Sans"/>
      </rPr>
      <t xml:space="preserve"> pada pelaksanaannya dilakukan pemantauan dan evaluasi yang ditindaklanjuti setiap 5 tahun sekali
</t>
    </r>
    <r>
      <rPr>
        <b/>
        <sz val="12"/>
        <color rgb="FFFF0000"/>
        <rFont val="Quattrocento Sans"/>
      </rPr>
      <t>(IAPS 4.0 C.1.4)</t>
    </r>
  </si>
  <si>
    <r>
      <rPr>
        <sz val="12"/>
        <color rgb="FF000000"/>
        <rFont val="Quattrocento Sans"/>
      </rPr>
      <t xml:space="preserve">Tersedianya dokumen sahih terkait adanya </t>
    </r>
    <r>
      <rPr>
        <b/>
        <sz val="12"/>
        <color rgb="FF000000"/>
        <rFont val="Quattrocento Sans"/>
      </rPr>
      <t xml:space="preserve">strategi efektif </t>
    </r>
    <r>
      <rPr>
        <sz val="12"/>
        <color rgb="FF000000"/>
        <rFont val="Quattrocento Sans"/>
      </rPr>
      <t xml:space="preserve">untuk mencapai tujuan dan disusun berdasarkan analisis yang sistematis dengan menggunakan metoda yang relevan dan </t>
    </r>
    <r>
      <rPr>
        <b/>
        <sz val="12"/>
        <color rgb="FF000000"/>
        <rFont val="Quattrocento Sans"/>
      </rPr>
      <t>terdokumentasi serta pada pelaksanaannya dilakukan pemantauan dan evaluasi dan ditindaklanjuti.</t>
    </r>
    <r>
      <rPr>
        <sz val="12"/>
        <color rgb="FF000000"/>
        <rFont val="Quattrocento Sans"/>
      </rPr>
      <t xml:space="preserve">
</t>
    </r>
    <r>
      <rPr>
        <b/>
        <sz val="12"/>
        <color rgb="FFFF0000"/>
        <rFont val="Quattrocento Sans"/>
      </rPr>
      <t>(IAPS 4.0 C.1.4)</t>
    </r>
  </si>
  <si>
    <t>Standar Kerjasama</t>
  </si>
  <si>
    <r>
      <rPr>
        <sz val="12"/>
        <color rgb="FF000000"/>
        <rFont val="Quattrocento Sans"/>
      </rPr>
      <t xml:space="preserve">Ketua Jurusan harus memastikan mutu, manfaat, kepuasan dan keberlanjutan kerjasama pendidikan, penelitian dan PkM yang relevan dengan program studi yang dievaluasi setiap tahun.
</t>
    </r>
    <r>
      <rPr>
        <b/>
        <sz val="12"/>
        <color rgb="FFFF0000"/>
        <rFont val="Quattrocento Sans"/>
      </rPr>
      <t>(IAPS 4.0 C.2.4.c)</t>
    </r>
  </si>
  <si>
    <r>
      <rPr>
        <sz val="12"/>
        <color theme="1"/>
        <rFont val="Quattrocento Sans"/>
      </rPr>
      <t>Adanya bukti sahih terkait kerjasama yang ada telah memenuhi</t>
    </r>
    <r>
      <rPr>
        <b/>
        <sz val="12"/>
        <color theme="1"/>
        <rFont val="Quattrocento Sans"/>
      </rPr>
      <t xml:space="preserve"> 3 aspek</t>
    </r>
    <r>
      <rPr>
        <sz val="12"/>
        <color theme="1"/>
        <rFont val="Quattrocento Sans"/>
      </rPr>
      <t xml:space="preserve"> berikut;
1. Memberikan manfaat bagi program studi dalam pemenuhan proses pembelajaran, penelitian, PkM.
2. Memberikan peningkatan kinerja tridharma dan fasilitas pendukung program studi.
3. Memberikan kepuasan kepada mitra industri dan mitra kerjasama lainnya, serta menjamin keberlanjutan kerjasama dan hasilnya.
</t>
    </r>
    <r>
      <rPr>
        <b/>
        <sz val="12"/>
        <color rgb="FFFF0000"/>
        <rFont val="Quattrocento Sans"/>
      </rPr>
      <t>(IAPS 4.0 C.2.4.c)</t>
    </r>
  </si>
  <si>
    <r>
      <rPr>
        <sz val="12"/>
        <color rgb="FF000000"/>
        <rFont val="Quattrocento Sans"/>
      </rPr>
      <t xml:space="preserve">Rektor harus memastikan adanya kerjasama pada bidang pendidikan, penelitian, dan PkM yang relevan dengan program studi serta dikelola oleh UPPS dalam 3 tahun terakhir.
</t>
    </r>
    <r>
      <rPr>
        <b/>
        <sz val="12"/>
        <color rgb="FFFF0000"/>
        <rFont val="Quattrocento Sans"/>
      </rPr>
      <t xml:space="preserve">(IAPS 4.0 C.2.4.c A) </t>
    </r>
  </si>
  <si>
    <t>RK</t>
  </si>
  <si>
    <r>
      <rPr>
        <sz val="12"/>
        <color rgb="FF000000"/>
        <rFont val="Quattrocento Sans"/>
      </rPr>
      <t xml:space="preserve">Rektor harus memastikan adanya kerjasama tingkat internasional, nasional, wilayah/lokal yang relevan dengan program studi serta dikelola oleh Jurusan dalam 3 tahun terakhir.
</t>
    </r>
    <r>
      <rPr>
        <b/>
        <sz val="12"/>
        <color rgb="FFFF0000"/>
        <rFont val="Quattrocento Sans"/>
      </rPr>
      <t xml:space="preserve">(IAPT 3.0 C.2.4d) 
</t>
    </r>
  </si>
  <si>
    <t>Skor</t>
  </si>
  <si>
    <r>
      <rPr>
        <sz val="12"/>
        <color rgb="FF000000"/>
        <rFont val="Quattrocento Sans"/>
      </rPr>
      <t xml:space="preserve">Rektor, Ketua Jurusan, dan Koordinator Program Studi harus mengupayakan terwudnya berbagai bentuk kerjasama dengan mitra (perguruan tinggi lain dan non perguruan tinggi) dalam lingkup tri dharma serta dievaluasi secara berkala (IKU)
</t>
    </r>
    <r>
      <rPr>
        <b/>
        <sz val="12"/>
        <color rgb="FFFF0000"/>
        <rFont val="Quattrocento Sans"/>
      </rPr>
      <t>(Indikator MBKM)</t>
    </r>
  </si>
  <si>
    <t>Standar kemahasiswaan</t>
  </si>
  <si>
    <r>
      <rPr>
        <b/>
        <sz val="12"/>
        <color rgb="FF000000"/>
        <rFont val="Quattrocento Sans"/>
      </rPr>
      <t xml:space="preserve">Rektor  </t>
    </r>
    <r>
      <rPr>
        <sz val="12"/>
        <color rgb="FF000000"/>
        <rFont val="Quattrocento Sans"/>
      </rPr>
      <t xml:space="preserve">WAJIB MEMASTIKAN efektivitas dan konsistensi dalam pelaksanaan sistem PMB dalam rangka menjamin kualitas input mahasiswa baru serta SELALU DIEVALUASI pada setiap awal tahun akademik.
</t>
    </r>
    <r>
      <rPr>
        <b/>
        <sz val="12"/>
        <color rgb="FFFF0000"/>
        <rFont val="Quattrocento Sans"/>
      </rPr>
      <t>(IAPT 3.0 C.3.4.a)</t>
    </r>
  </si>
  <si>
    <r>
      <rPr>
        <sz val="12"/>
        <color theme="1"/>
        <rFont val="&quot;Quattrocento Sans&quot;, Arial"/>
      </rPr>
      <t xml:space="preserve">Adanya bukti sahihi terkait persentase jumlah mahasiswa yang mendaftar ulang terhadap jumlah pendaftar yang lulus seleksi memenuhi skor minimal 3 pada IAPT 3.0
PDU = (NCi / NBi) x 100%
NBi = Jumlah calon mahasiswa yang lulus seleksi pada program utama. i = 1, 2, …, atau 7.
NCi = Jumlah calon mahasiswa baru reguler pada program utama. i = 1, 2, …, atau 7.
Skenario skor 4:
Jika PDU &gt;= 95% , maka Skor = 4 .
Skenario skor 2 s.d kurang dari 4:
Jika 25% &lt; PDU &lt; 95% , maka Skor = ((40 x PDU) - 10) / 7 .
Skenario skor kurang dari 2:
Jika PDU ≤ 25% , maka Skor = 0 .
</t>
    </r>
    <r>
      <rPr>
        <b/>
        <sz val="12"/>
        <color rgb="FFFF0000"/>
        <rFont val="&quot;Quattrocento Sans&quot;, Arial"/>
      </rPr>
      <t>(IAPT 3.0 C.3.4.a)</t>
    </r>
  </si>
  <si>
    <r>
      <rPr>
        <sz val="12"/>
        <color rgb="FF000000"/>
        <rFont val="Quattrocento Sans"/>
      </rPr>
      <t xml:space="preserve">Ketua Jurusan dan Koordinator Program Studi WAJIB MEMASTIKAN efektivitas dan konsistensi dalam pelaksanaan sistem PMB yang dapat meningkatkan animo calon mahasiswa dan daya tarik jurusan/program studi di tingkat nasional dan internasional serta SELALU DIEVALUASI pada setiap awal tahun akademik 
</t>
    </r>
    <r>
      <rPr>
        <b/>
        <sz val="12"/>
        <color rgb="FFFF0000"/>
        <rFont val="Quattrocento Sans"/>
      </rPr>
      <t xml:space="preserve">(IAPS 4.0 C.3.4.b) 
</t>
    </r>
  </si>
  <si>
    <r>
      <rPr>
        <sz val="12"/>
        <color theme="1"/>
        <rFont val="Quattrocento Sans"/>
      </rPr>
      <t xml:space="preserve">Adanya tren peningkatan jumlah pendaftar secara </t>
    </r>
    <r>
      <rPr>
        <sz val="12"/>
        <color rgb="FFFF0000"/>
        <rFont val="Quattrocento Sans"/>
      </rPr>
      <t xml:space="preserve">signifikan </t>
    </r>
    <r>
      <rPr>
        <sz val="12"/>
        <color theme="1"/>
        <rFont val="Quattrocento Sans"/>
      </rPr>
      <t>pada tiap prodi</t>
    </r>
    <r>
      <rPr>
        <sz val="12"/>
        <color rgb="FFFF0000"/>
        <rFont val="Quattrocento Sans"/>
      </rPr>
      <t xml:space="preserve"> </t>
    </r>
    <r>
      <rPr>
        <sz val="12"/>
        <color theme="1"/>
        <rFont val="Quattrocento Sans"/>
      </rPr>
      <t xml:space="preserve">dalam 3 tahun terakhir 
</t>
    </r>
    <r>
      <rPr>
        <b/>
        <sz val="12"/>
        <color rgb="FFFF0000"/>
        <rFont val="Quattrocento Sans"/>
      </rPr>
      <t xml:space="preserve">(IAPS 4.0 C.3.4.b)
</t>
    </r>
    <r>
      <rPr>
        <sz val="12"/>
        <color theme="1"/>
        <rFont val="Quattrocento Sans"/>
      </rPr>
      <t xml:space="preserve">
</t>
    </r>
    <r>
      <rPr>
        <sz val="12"/>
        <color theme="1"/>
        <rFont val="Quattrocento Sans"/>
      </rPr>
      <t xml:space="preserve">
</t>
    </r>
  </si>
  <si>
    <r>
      <rPr>
        <sz val="12"/>
        <color theme="1"/>
        <rFont val="Quattrocento Sans"/>
      </rPr>
      <t xml:space="preserve">Persentase jumlah mahasiswa asing terhadap jumlah seluruh mahasiswa pada tiap prodi memenuhi skor minimal 2 pada IAPS
Skenario skor 4:
Jika PMA ≥ 1% , maka Skor = 4
Skenario skor 2 s.d kurang dari 4:
Jika PMA &lt; 1% , maka Skor = 2 + (200 x PMA)
</t>
    </r>
    <r>
      <rPr>
        <b/>
        <sz val="12"/>
        <color rgb="FFFF0000"/>
        <rFont val="Quattrocento Sans"/>
      </rPr>
      <t xml:space="preserve">(IAPS 4.0 C.3.4.b) </t>
    </r>
    <r>
      <rPr>
        <sz val="12"/>
        <color theme="1"/>
        <rFont val="Quattrocento Sans"/>
      </rPr>
      <t xml:space="preserve">
</t>
    </r>
  </si>
  <si>
    <r>
      <rPr>
        <sz val="12"/>
        <color rgb="FF000000"/>
        <rFont val="Quattrocento Sans"/>
      </rPr>
      <t xml:space="preserve">Ketua Jurusan dan Koordinator Program Studi WAJIB MEMASTIKAN dukungan jurusan/program studi terhadap peningkatan suasana pembelajaran yang kondusif sehingga dapat meningkatkan prestasi mahasiswa baik di bidang akademik maupun non-akademik dan SELALU DIEVALUASI pada setiap awal tahun akademik 
</t>
    </r>
    <r>
      <rPr>
        <b/>
        <sz val="12"/>
        <color rgb="FFFF0000"/>
        <rFont val="Quattrocento Sans"/>
      </rPr>
      <t xml:space="preserve">(IAPS 4.0 C.9.4.a) </t>
    </r>
  </si>
  <si>
    <t xml:space="preserve">Tersedianya bukti sahih terkait dengan prestasi mahasiswa dibidang non-akademik pada program studi dalam 3 tahun terakhir memenuhi skor minimal 3 pada IAPS.
RI = NI / NM , RN = NN / NM , RW = NW / NM 
Faktor: a = 0,2% , b = 2% , c = 4% 
NI = Jumlah prestasi akademik internasional. 
NN = Jumlah prestasi akademik nasional. 
NW = Jumlah prestasi akademik wilayah/lokal. 
NM = Jumlah mahasiswa pada saat TS. 
Skenario untuk skor 4:
Jika RI ≥ a , maka Skor = 4 
Skenario untuk skor 2 s/d kurang dari 4:
Jika RI &lt; a dan RN ≥ b , maka Skor = 3 + (RI / a) 
Jika 0 &lt; RI &lt; a dan 0 &lt; RN &lt; b , maka Skor = 2 + (2 x (RI/a)) + (RN/b) - ((RI x RN)/(a x b)) 
Skenario untuk skor kurang dari 2:
jika RI = 0 dan RN = 0 dan RW ≥ c , maka Skor = 2
Jika RI = 0 dan RN = 0 dan RW &lt; c , maka Skor = (2 x RW) / c
(IAPS 4.0 C.9.4.a) </t>
  </si>
  <si>
    <t>Standar Layanan Akademik</t>
  </si>
  <si>
    <r>
      <rPr>
        <sz val="12"/>
        <color rgb="FF000000"/>
        <rFont val="Quattrocento Sans"/>
      </rPr>
      <t xml:space="preserve">Rektor harus memastikan proses pelaksanaan kegiatan pengisian formulir rencana studi (FRS) berjalan dengan lancar dan sesuai dengan prosedur pada awal semester.
</t>
    </r>
    <r>
      <rPr>
        <b/>
        <sz val="12"/>
        <color rgb="FFFF0000"/>
        <rFont val="Quattrocento Sans"/>
      </rPr>
      <t>(Tersirat IAPT 3.0 C.2.4c)</t>
    </r>
  </si>
  <si>
    <r>
      <rPr>
        <sz val="12"/>
        <color rgb="FF000000"/>
        <rFont val="Quattrocento Sans"/>
      </rPr>
      <t xml:space="preserve"> Tersedianya bukti sahih </t>
    </r>
    <r>
      <rPr>
        <sz val="12"/>
        <color rgb="FF000000"/>
        <rFont val="Quattrocento Sans"/>
      </rPr>
      <t>dokumen prosedur layanan pelaksanaan pengisian FRS.</t>
    </r>
    <r>
      <rPr>
        <sz val="12"/>
        <color rgb="FF000000"/>
        <rFont val="Quattrocento Sans"/>
      </rPr>
      <t xml:space="preserve">
 </t>
    </r>
  </si>
  <si>
    <t xml:space="preserve">Adanya bukti sahih terkait terdapat kesamaan data dari gerbang dengan hasil cetak absensi bukti fisik yang diindikasikan pada pekan ke-1 sampai dengan pekan ke-3.
</t>
  </si>
  <si>
    <t xml:space="preserve">Adanya bukti sahih terkait pelaporan data mahasiswa ke PDDikti maksimal pada pekan ke-8.
</t>
  </si>
  <si>
    <t>Adanya bukti sahih terkait persentase mahasiswa yang belum mengambil matakuliah pada saat perkuliahan telah berjalan di bawah 10 %.</t>
  </si>
  <si>
    <r>
      <rPr>
        <sz val="12"/>
        <color rgb="FF000000"/>
        <rFont val="Quattrocento Sans"/>
      </rPr>
      <t xml:space="preserve">Koordinator Program Studi harus memastikan pelaksanaan Magang, Kerja Praktek, Tugas Akhir, dan Pertukaran Pelajar (inbound dan outbound) berjalan sesuai prosedur selama semester berjalan.
</t>
    </r>
    <r>
      <rPr>
        <b/>
        <sz val="12"/>
        <color rgb="FFFF0000"/>
        <rFont val="Quattrocento Sans"/>
      </rPr>
      <t>(Tersirat IAPT 3.0 C.2.4c)</t>
    </r>
  </si>
  <si>
    <r>
      <rPr>
        <sz val="12"/>
        <color rgb="FF434343"/>
        <rFont val="Quattrocento Sans"/>
      </rPr>
      <t xml:space="preserve">Tersedianya bukti sahih </t>
    </r>
    <r>
      <rPr>
        <sz val="12"/>
        <color rgb="FF434343"/>
        <rFont val="Quattrocento Sans"/>
      </rPr>
      <t>dokumen panduan dan prosedur Magang, Kerja Praktek, Tugas Akhir, dan Pertukaran Pelajar (inbound dan outbound)</t>
    </r>
    <r>
      <rPr>
        <sz val="12"/>
        <color rgb="FF434343"/>
        <rFont val="Quattrocento Sans"/>
      </rPr>
      <t xml:space="preserve"> 
</t>
    </r>
  </si>
  <si>
    <t xml:space="preserve">Adanya bukti sahih terkait pelaksanaan kegiatan Magang, Kerja Praktek, Tugas Akhir, dan Pertukaran Pelajar (inbound dan outbound) pada setiap semester dengan berupa dokumentasi kegiatan dan dokumen laporan akhir.
</t>
  </si>
  <si>
    <t xml:space="preserve"> Adanya bukti sahih terkait tidak terdapat komplain dari pihak eksternal terkait dengan pelaksanaan Magang, Kerja Praktek, Tugas Akhir, dan Pertukaran Pelajar (inbound dan outbound).</t>
  </si>
  <si>
    <t xml:space="preserve">Adanya bukti sahih terkait wisudawan harus mendapatkan transkrip akademik dan ijazah saat pelaksanaan wisuda berupa dokumentasi kegiatan. </t>
  </si>
  <si>
    <r>
      <rPr>
        <sz val="12"/>
        <color rgb="FF000000"/>
        <rFont val="Quattrocento Sans"/>
      </rPr>
      <t xml:space="preserve">Rektor harus memastikan pelaksanaan wisuda kelulusan berjalan sesuai prosedur, tertib dan aman pada periode waktu kelulusan.
</t>
    </r>
    <r>
      <rPr>
        <b/>
        <sz val="12"/>
        <color rgb="FFFF0000"/>
        <rFont val="Quattrocento Sans"/>
      </rPr>
      <t>(Tersirat IAPT 3.0 C.2.4c)</t>
    </r>
  </si>
  <si>
    <r>
      <rPr>
        <sz val="12"/>
        <color rgb="FF000000"/>
        <rFont val="Quattrocento Sans"/>
      </rPr>
      <t xml:space="preserve">Adanya bukti sahih berupa </t>
    </r>
    <r>
      <rPr>
        <sz val="12"/>
        <color rgb="FF000000"/>
        <rFont val="Quattrocento Sans"/>
      </rPr>
      <t>dokumen prosedur pelaksanaan wisuda kelulusan.</t>
    </r>
    <r>
      <rPr>
        <sz val="12"/>
        <color rgb="FF000000"/>
        <rFont val="Quattrocento Sans"/>
      </rPr>
      <t xml:space="preserve">
</t>
    </r>
  </si>
  <si>
    <t>Standar Layanan Laboratorium</t>
  </si>
  <si>
    <r>
      <rPr>
        <sz val="12"/>
        <color rgb="FF000000"/>
        <rFont val="Quattrocento Sans"/>
      </rPr>
      <t xml:space="preserve">Wakil Rektor bidang Akademik wajib memastikan bahwa Kepala Laboratorium Terpadu, Pranata Laboratorium Pendidikan dan Teknisi Laboratorium memiliki keilmuan yang sesuai dengan bidangnya dalam rangka menjamin kualitas pelayanan.
</t>
    </r>
    <r>
      <rPr>
        <b/>
        <sz val="12"/>
        <color rgb="FFFF0000"/>
        <rFont val="Quattrocento Sans"/>
      </rPr>
      <t>(Tersirat IAPT 3.0 C.2.4c)</t>
    </r>
  </si>
  <si>
    <r>
      <rPr>
        <sz val="12"/>
        <color theme="1"/>
        <rFont val="Quattrocento Sans"/>
      </rPr>
      <t xml:space="preserve">Tersedianya Kepala Laboratorium, Pranata Laboratorium Pendidikan dan Teknisi Laboratorium yang keilmuannya sesuai dengan jenis laboratorium yang menjadi tanggung jawabnya.
</t>
    </r>
    <r>
      <rPr>
        <b/>
        <sz val="12"/>
        <color rgb="FFFF0000"/>
        <rFont val="Quattrocento Sans"/>
      </rPr>
      <t xml:space="preserve">(Mendukung SN Dikti Pasal 32 ayat 4)
(Mendukung IAPS C.4.4.d)
</t>
    </r>
  </si>
  <si>
    <t xml:space="preserve">Standar Perencanaan dan Pengembangan </t>
  </si>
  <si>
    <r>
      <rPr>
        <sz val="12"/>
        <color rgb="FF000000"/>
        <rFont val="Quattrocento Sans"/>
      </rPr>
      <t xml:space="preserve">Ketua Jurusan wajib menyusun Renstra Jurusan yang mengacu kepada Renstra Institut agar terciptanya korelasi rencana pengembangan antara Jurusan/prodi dengan Institut dan harus dievaluasi setiap tahun.
</t>
    </r>
    <r>
      <rPr>
        <b/>
        <sz val="12"/>
        <color rgb="FFFF0000"/>
        <rFont val="Quattrocento Sans"/>
      </rPr>
      <t>(Tersirat IAPT 3.0 C.2.4b)</t>
    </r>
  </si>
  <si>
    <t>Adanya bukti sahih berupa dokumen Renstra Jurusan yang telah di setujui oleh Rektor dan Senat.</t>
  </si>
  <si>
    <t>Standar E-Learning</t>
  </si>
  <si>
    <r>
      <rPr>
        <sz val="12"/>
        <color rgb="FF000000"/>
        <rFont val="Quattrocento Sans"/>
      </rPr>
      <t xml:space="preserve">Ketua Jurusan dan Koordinator Program Studi harus memastikan </t>
    </r>
    <r>
      <rPr>
        <sz val="12"/>
        <color rgb="FFFF0000"/>
        <rFont val="Quattrocento Sans"/>
      </rPr>
      <t>unsur pada perangkat pembelajaran e-learning</t>
    </r>
    <r>
      <rPr>
        <sz val="12"/>
        <color rgb="FF000000"/>
        <rFont val="Quattrocento Sans"/>
      </rPr>
      <t xml:space="preserve"> telah terbaru dan lengkap yang sesuai dengan panduan serta dilakukan proses monitoring secara berkala.</t>
    </r>
  </si>
  <si>
    <r>
      <rPr>
        <sz val="12"/>
        <color rgb="FF000000"/>
        <rFont val="Quattrocento Sans"/>
      </rPr>
      <t xml:space="preserve">Tersedia bukti sahih terkait pelaksanaan monitoring kelengkapan unsur perangkat pembelajran </t>
    </r>
    <r>
      <rPr>
        <sz val="12"/>
        <color rgb="FF000000"/>
        <rFont val="Quattrocento Sans"/>
      </rPr>
      <t>pada e-learning yang sesuai dengan panduan</t>
    </r>
    <r>
      <rPr>
        <sz val="12"/>
        <color rgb="FF000000"/>
        <rFont val="Quattrocento Sans"/>
      </rPr>
      <t xml:space="preserve"> dengan dilakukan minimal 2 minggu sekali pada periode perkulihan.</t>
    </r>
  </si>
  <si>
    <t xml:space="preserve">Dosen harus memfasilitasi keragaman interaksi belajar mahasiswa baik secara sinkron maupun asinkron dengan menggunakan metode pembelajaran sesuai dengan karakteristik mata kuliah sehingga terpenuhi capaian pembelajaran setiap semester  </t>
  </si>
  <si>
    <t>Tersedia bukti sahih terkait keragaman interaksi belajar pada aktivitas pembelajaran berbasis e-learning baik secara sinkron maupun asinkron dengan menggunakan metode pembelajaran yang sesuai dengan karakteristik mata kuliah  (RPS dan kelengkapannya, serta aktivitas di LMS)</t>
  </si>
  <si>
    <t>Tercapai</t>
  </si>
  <si>
    <t>Pencapaian 2022</t>
  </si>
  <si>
    <r>
      <rPr>
        <b/>
        <sz val="12"/>
        <color theme="1"/>
        <rFont val="Quattrocento Sans"/>
      </rPr>
      <t xml:space="preserve">Rektor harus menetapkan CPL di tingkat institut </t>
    </r>
    <r>
      <rPr>
        <sz val="12"/>
        <color theme="1"/>
        <rFont val="Quattrocento Sans"/>
      </rPr>
      <t>mencakup aspek sikap dan keterampilan umum yang sesuai dengan SN Dikti serta visi dan misi ITK  yang dievaluasi minimal 5 (lima) tahun sekali</t>
    </r>
  </si>
  <si>
    <r>
      <t xml:space="preserve">Ketersediaan dokumen CPL di tingkat institut (dalam peraturan Rektor tentang pedoman kurikulum) dan Program Studi (dalam keputusan Rektor) 
</t>
    </r>
    <r>
      <rPr>
        <b/>
        <sz val="12"/>
        <color rgb="FFFF0000"/>
        <rFont val="Quattrocento Sans"/>
      </rPr>
      <t>(SN Dikti pasal 5-6-7 )</t>
    </r>
  </si>
  <si>
    <t>Standar</t>
  </si>
  <si>
    <t>=</t>
  </si>
  <si>
    <r>
      <t xml:space="preserve">Ketersediaan bukti sahih yang menunjukan persentase lulusan yang menghabiskan minimal 20 sks di luar kampus, minimal 20% (ditambah meraih prestasi minimal tingkat nasional)
</t>
    </r>
    <r>
      <rPr>
        <b/>
        <sz val="12"/>
        <color rgb="FFFF0000"/>
        <rFont val="Quattrocento Sans"/>
      </rPr>
      <t>IKU</t>
    </r>
    <r>
      <rPr>
        <sz val="12"/>
        <color theme="1"/>
        <rFont val="Quattrocento Sans"/>
      </rPr>
      <t xml:space="preserve">
</t>
    </r>
  </si>
  <si>
    <t>Jumlah mata kuliah yang menggunakan Case Method</t>
  </si>
  <si>
    <t>Total jumlah mata kuliah</t>
  </si>
  <si>
    <t>Jumlah lulusan yang bekerja sesuai bidang</t>
  </si>
  <si>
    <t>Jumlah lulusan bekerja di badan usaha multinasional/internasional</t>
  </si>
  <si>
    <t>Jumlah lulusan bekerja di badan usaha nasional/berwirausaha yang berizin</t>
  </si>
  <si>
    <t>Jumlah lulusan bekerja di badan usaha wilayah/lokal/berwirausaha yang tidak berizin</t>
  </si>
  <si>
    <t>Jumlah lulusan yang melanjutkan studi</t>
  </si>
  <si>
    <t>Jumlah lulusan yang menghabiskan minimal 20 sks di luar kampus</t>
  </si>
  <si>
    <t>JP</t>
  </si>
  <si>
    <t>JB</t>
  </si>
  <si>
    <t>Jumlah mata kuliah yang memenuhi 5 prinsip penilaian</t>
  </si>
  <si>
    <r>
      <t xml:space="preserve">Ketersediaan buktii sahih yang menunjukkan kesesuaian teknik dan instrumen penilaian terhadap capaian pembelajaran, minimum 75%  dari jumlah mata kuliah.
</t>
    </r>
    <r>
      <rPr>
        <b/>
        <sz val="12"/>
        <color rgb="FFFF0000"/>
        <rFont val="Quattrocento Sans"/>
      </rPr>
      <t xml:space="preserve">SKRO 4 (IAPS C.6.4.f) Penilaian Pembelajaran (B)) 
</t>
    </r>
  </si>
  <si>
    <t>Jumlah mata kuliah yang memiliki kesesuaian teknik dan instrumen penilaian terhadap capaian pembelajaran</t>
  </si>
  <si>
    <t>Total jumlah dosen</t>
  </si>
  <si>
    <t>Jumlah dosen yang ikut serta pada berbagai kegiatan di luar kampus</t>
  </si>
  <si>
    <t>NM</t>
  </si>
  <si>
    <t>NDTPS</t>
  </si>
  <si>
    <t>Total jumlah tenaga kependidikan bidang administrasi</t>
  </si>
  <si>
    <r>
      <t xml:space="preserve">Ketersediaan  bukti sahih  yang menunjukkan tenaga kependidikan untuk bidang administrasi memiliki kualifikasi akademik paling rendah Diploma III  dan memiliki kemampuan mengoperasikan komputer sesuai tugas pokok dan fungsinya :100%
</t>
    </r>
    <r>
      <rPr>
        <b/>
        <sz val="12"/>
        <color theme="1"/>
        <rFont val="Quattrocento Sans"/>
      </rPr>
      <t>(SN DIKTI PASAL 32 (1,2,3))</t>
    </r>
  </si>
  <si>
    <t>Jumlah tenaga kependidikan bidang administrasi yang memiliki kualifikasi akademik paling rendah Diploma III  dan memiliki kemampuan mengoperasikan komputer</t>
  </si>
  <si>
    <t>TKM1</t>
  </si>
  <si>
    <t>a</t>
  </si>
  <si>
    <t>b</t>
  </si>
  <si>
    <t>c</t>
  </si>
  <si>
    <t>d</t>
  </si>
  <si>
    <t>TKM2</t>
  </si>
  <si>
    <t>TKM3</t>
  </si>
  <si>
    <t>TKM4</t>
  </si>
  <si>
    <t>TKM5</t>
  </si>
  <si>
    <t>NA4</t>
  </si>
  <si>
    <t>NB3</t>
  </si>
  <si>
    <t>NC3</t>
  </si>
  <si>
    <t>NAS</t>
  </si>
  <si>
    <t>NA</t>
  </si>
  <si>
    <t>NB</t>
  </si>
  <si>
    <t>NC</t>
  </si>
  <si>
    <t>ND</t>
  </si>
  <si>
    <t>NPkMM</t>
  </si>
  <si>
    <t>NPkMD</t>
  </si>
  <si>
    <t>NPM</t>
  </si>
  <si>
    <t>NPD</t>
  </si>
  <si>
    <t>N1</t>
  </si>
  <si>
    <t>N2</t>
  </si>
  <si>
    <t>N3</t>
  </si>
  <si>
    <r>
      <t>Tersedia bukti sahih terkait visi yang mencerminkan visi perguruan tinggi dan memayungi visi keilmuan terkait</t>
    </r>
    <r>
      <rPr>
        <b/>
        <sz val="12"/>
        <color rgb="FF000000"/>
        <rFont val="Quattrocento Sans"/>
      </rPr>
      <t xml:space="preserve"> keunikan program studi serta didukung data implementasi yang konsisten,</t>
    </r>
    <r>
      <rPr>
        <sz val="12"/>
        <color rgb="FF000000"/>
        <rFont val="Quattrocento Sans"/>
      </rPr>
      <t xml:space="preserve">
</t>
    </r>
  </si>
  <si>
    <t>Total jumlah program studi</t>
  </si>
  <si>
    <r>
      <t xml:space="preserve">Ketersediaan bukti sahih yang menunjukkan Persentase program studi yang melaksanakan kerjasama dengan mitra (Perguruan Tinggi lain, dan non Perguruan Tinggi): 50%
</t>
    </r>
    <r>
      <rPr>
        <b/>
        <sz val="12"/>
        <color rgb="FFFF0000"/>
        <rFont val="Quattrocento Sans"/>
      </rPr>
      <t>(Indikator MBKM)</t>
    </r>
  </si>
  <si>
    <t>Jumlah program studi yang melaksanakan kerjasama dengan mitra</t>
  </si>
  <si>
    <t>Total jumlah mahasiswa</t>
  </si>
  <si>
    <t>Jumlah mahasiswa yang belum mengambil matakuliah pada saat perkuliahan telah berjalan</t>
  </si>
  <si>
    <r>
      <t xml:space="preserve">Persentase keberhasilan studi : 85%
</t>
    </r>
    <r>
      <rPr>
        <b/>
        <sz val="12"/>
        <color rgb="FFFF0000"/>
        <rFont val="Quattrocento Sans"/>
      </rPr>
      <t>Skor 4 (IAPT No.51 dan IAPS No. 58)</t>
    </r>
    <r>
      <rPr>
        <sz val="12"/>
        <color theme="1"/>
        <rFont val="Quattrocento Sans"/>
      </rPr>
      <t xml:space="preserve">
</t>
    </r>
  </si>
  <si>
    <t>Jumlah mahasiswa yang lulus tepat waktu</t>
  </si>
  <si>
    <t>Jumlah mahasiswa yang lulus</t>
  </si>
  <si>
    <t>Total mahasiswa (lulus, mengundurkan diri, dan D.O)</t>
  </si>
  <si>
    <t>NDS3 (Jumlah dosen bergelar S3)</t>
  </si>
  <si>
    <t>NDGB</t>
  </si>
  <si>
    <t>NDLK</t>
  </si>
  <si>
    <t>NDL</t>
  </si>
  <si>
    <t>NI</t>
  </si>
  <si>
    <t>RN</t>
  </si>
  <si>
    <t>NN</t>
  </si>
  <si>
    <t>NW</t>
  </si>
  <si>
    <r>
      <t xml:space="preserve">Adanya bukti sahih terkait tercapainya kerjasama antar program studi pada perguruan tinggi lain di bidang pendidikan, penelitian dan PkM dalam 3 tahun terakhir dengan memenuhi </t>
    </r>
    <r>
      <rPr>
        <b/>
        <sz val="12"/>
        <color theme="1"/>
        <rFont val="Quattrocento Sans"/>
      </rPr>
      <t xml:space="preserve">skor minimal 3 (tiga) </t>
    </r>
    <r>
      <rPr>
        <sz val="12"/>
        <color theme="1"/>
        <rFont val="Quattrocento Sans"/>
      </rPr>
      <t xml:space="preserve">pada IAPS 4.0 .
Aturan penilaian: 
RK = ((a x N1) + (b x N2) + (c x N3)) / NDTPS 
Faktor: a = 3 , b = 2 , c = 1 
N1 = Jumlah kerjasama pendidikan. 
N2 = Jumlah kerjasama penelitian. 
N3 = Jumlah kerjasama PkM. 
NDTPS = Jumlah dosen tetap yang ditugaskan sebagai pengampu mata kuliah dengan bidang keahlian yang sesuai dengan kompetensi inti program studi yang diakreditasi. 
</t>
    </r>
    <r>
      <rPr>
        <sz val="12"/>
        <color rgb="FFFF0000"/>
        <rFont val="Quattrocento Sans"/>
      </rPr>
      <t xml:space="preserve">Skenario untuk skor 4:
</t>
    </r>
    <r>
      <rPr>
        <sz val="12"/>
        <color theme="1"/>
        <rFont val="Quattrocento Sans"/>
      </rPr>
      <t xml:space="preserve">Jika RK ≥ 4, maka skor = 4
</t>
    </r>
    <r>
      <rPr>
        <sz val="12"/>
        <color rgb="FFFF0000"/>
        <rFont val="Quattrocento Sans"/>
      </rPr>
      <t xml:space="preserve">Skenario untuk skor kurang dari 4 : 
</t>
    </r>
    <r>
      <rPr>
        <sz val="12"/>
        <color theme="1"/>
        <rFont val="Quattrocento Sans"/>
      </rPr>
      <t xml:space="preserve">Jika RK &lt; 4, maka skor = RK
</t>
    </r>
    <r>
      <rPr>
        <b/>
        <sz val="12"/>
        <color rgb="FFFF0000"/>
        <rFont val="Quattrocento Sans"/>
      </rPr>
      <t>(IA</t>
    </r>
    <r>
      <rPr>
        <sz val="12"/>
        <color rgb="FFFF0000"/>
        <rFont val="Quattrocento Sans"/>
      </rPr>
      <t xml:space="preserve">PS 4.0 C.2.4.c A) </t>
    </r>
  </si>
  <si>
    <r>
      <t xml:space="preserve">Tercapainya kerjasama antar program studi di tingkat internasional, nasional, wilayah/lokal dalam 3 tahun terakhir dengan memenuhi </t>
    </r>
    <r>
      <rPr>
        <b/>
        <sz val="12"/>
        <color theme="1"/>
        <rFont val="Quattrocento Sans"/>
      </rPr>
      <t>skor minimal 3 (tiga)</t>
    </r>
    <r>
      <rPr>
        <sz val="12"/>
        <color theme="1"/>
        <rFont val="Quattrocento Sans"/>
      </rPr>
      <t xml:space="preserve"> pada IAPS 4.0 
Aturan Penilaian: 
Faktor: a = 2 , b = 6 , c = 9 
NI = Jumlah kerjasama tingkat internasional 
NN = Jumlah kerjasama tingkat nasional 
NW = Jumlah kerjasama tingkat wilayah/lokal. 
</t>
    </r>
    <r>
      <rPr>
        <sz val="12"/>
        <color rgb="FFFF0000"/>
        <rFont val="Quattrocento Sans"/>
      </rPr>
      <t xml:space="preserve">Skenario untuk skor 4:
</t>
    </r>
    <r>
      <rPr>
        <sz val="12"/>
        <color theme="1"/>
        <rFont val="Quattrocento Sans"/>
      </rPr>
      <t xml:space="preserve">Jika NI ≥ a, maka skor = 4 
</t>
    </r>
    <r>
      <rPr>
        <sz val="12"/>
        <color rgb="FFFF0000"/>
        <rFont val="Quattrocento Sans"/>
      </rPr>
      <t xml:space="preserve">Skenario untuk skor 2 s/d kurang dari 4:
</t>
    </r>
    <r>
      <rPr>
        <sz val="12"/>
        <color theme="1"/>
        <rFont val="Quattrocento Sans"/>
      </rPr>
      <t xml:space="preserve">Jika NI &lt; a dan NN ≥ b, maka skor = 3 + (NI / a) 
Jika 0 &lt; NI &lt; a dan 0 &lt; NN &lt; b, maka skor = 2 + (2 x (NI/a)) + (NN/b) - ((NI x NN)/(a x b)) 
</t>
    </r>
    <r>
      <rPr>
        <sz val="12"/>
        <color rgb="FFFF0000"/>
        <rFont val="Quattrocento Sans"/>
      </rPr>
      <t xml:space="preserve">Skenario untuk skor 0 s/d kurang dari 2:
</t>
    </r>
    <r>
      <rPr>
        <sz val="12"/>
        <color theme="1"/>
        <rFont val="Quattrocento Sans"/>
      </rPr>
      <t>Jika NI = 0 dan NN = 0 dan NL ≥ c , maka skor = 2
Jika NI = 0 dan NN = 0 dan NL &lt; c , maka skor = (2 x NL) / c</t>
    </r>
    <r>
      <rPr>
        <b/>
        <sz val="12"/>
        <color rgb="FFFF0000"/>
        <rFont val="Quattrocento Sans"/>
      </rPr>
      <t xml:space="preserve">
(IAPT 3.0 C.2.4d) 
</t>
    </r>
  </si>
  <si>
    <r>
      <t xml:space="preserve">Adanya bukti sahih terkait rasio jumlah pendaftar terhadap jumlah pendaftar yang lulus seleksi memenuhi </t>
    </r>
    <r>
      <rPr>
        <sz val="12"/>
        <color rgb="FFFF0000"/>
        <rFont val="&quot;Quattrocento Sans&quot;, Arial"/>
      </rPr>
      <t xml:space="preserve">minimal skor </t>
    </r>
    <r>
      <rPr>
        <b/>
        <sz val="12"/>
        <color rgb="FFFF0000"/>
        <rFont val="&quot;Quattrocento Sans&quot;, Arial"/>
      </rPr>
      <t xml:space="preserve">3 </t>
    </r>
    <r>
      <rPr>
        <sz val="12"/>
        <color rgb="FF000000"/>
        <rFont val="&quot;Quattrocento Sans&quot;, Arial"/>
      </rPr>
      <t xml:space="preserve">pada IAPT 3.0
Rasio = NAi / NBi 
NAi = Jumlah calon mahasiswa yang ikut seleksi pada program utama. i = 1, 2, …, atau 7. 
NBi = Jumlah calon mahasiswa yang lulus seleksi pada program utama. i = 1, 2, …, atau 7.
</t>
    </r>
    <r>
      <rPr>
        <sz val="12"/>
        <color rgb="FFFF0000"/>
        <rFont val="&quot;Quattrocento Sans&quot;, Arial"/>
      </rPr>
      <t xml:space="preserve">Skenario skor 4:
</t>
    </r>
    <r>
      <rPr>
        <sz val="12"/>
        <color rgb="FF000000"/>
        <rFont val="&quot;Quattrocento Sans&quot;, Arial"/>
      </rPr>
      <t xml:space="preserve">Jika Rasio ≥ 5 , maka Skor = 4.
</t>
    </r>
    <r>
      <rPr>
        <sz val="12"/>
        <color rgb="FFFF0000"/>
        <rFont val="&quot;Quattrocento Sans&quot;, Arial"/>
      </rPr>
      <t xml:space="preserve">Skenario skor 2 s.d kurang dari 4
</t>
    </r>
    <r>
      <rPr>
        <sz val="12"/>
        <color rgb="FF000000"/>
        <rFont val="&quot;Quattrocento Sans&quot;, Arial"/>
      </rPr>
      <t xml:space="preserve">Jika 1 &lt; Rasio &lt; 5 , maka Skor = (3 + Rasio) / 2 .
</t>
    </r>
    <r>
      <rPr>
        <sz val="12"/>
        <color rgb="FFFF0000"/>
        <rFont val="&quot;Quattrocento Sans&quot;, Arial"/>
      </rPr>
      <t xml:space="preserve">Skenario skor kurang dari 2
</t>
    </r>
    <r>
      <rPr>
        <sz val="12"/>
        <color rgb="FF000000"/>
        <rFont val="&quot;Quattrocento Sans&quot;, Arial"/>
      </rPr>
      <t xml:space="preserve">Jika Rasio ≤ 1 , maka Skor = 2 x Rasio .
</t>
    </r>
  </si>
  <si>
    <t>PDU</t>
  </si>
  <si>
    <t>PMA</t>
  </si>
  <si>
    <t>RW</t>
  </si>
  <si>
    <r>
      <t>Tersedianya dokumen bukti sahih terkait prestasi mahasiswa dibidang akademik pada program studi dalam 3 tahun terakhir memenuhi</t>
    </r>
    <r>
      <rPr>
        <sz val="12"/>
        <color rgb="FFFF0000"/>
        <rFont val="Quattrocento Sans"/>
      </rPr>
      <t xml:space="preserve"> skor minimal 3 </t>
    </r>
    <r>
      <rPr>
        <sz val="12"/>
        <color theme="1"/>
        <rFont val="Quattrocento Sans"/>
      </rPr>
      <t xml:space="preserve">pada IAPS.
RI = NI / NM , RN = NN / NM , RW = NW / NM 
Faktor: a = 0,1% , b = 1% , c = 2% 
NI = Jumlah prestasi akademik internasional. 
NN = Jumlah prestasi akademik nasional. 
NW = Jumlah prestasi akademik wilayah/lokal. 
NM = Jumlah mahasiswa pada saat TS. 
</t>
    </r>
    <r>
      <rPr>
        <sz val="12"/>
        <color rgb="FFFF0000"/>
        <rFont val="Quattrocento Sans"/>
      </rPr>
      <t xml:space="preserve">Skenario untuk skor 4:
</t>
    </r>
    <r>
      <rPr>
        <sz val="12"/>
        <color theme="1"/>
        <rFont val="Quattrocento Sans"/>
      </rPr>
      <t xml:space="preserve">Jika RI ≥ a , maka Skor = 4 
</t>
    </r>
    <r>
      <rPr>
        <sz val="12"/>
        <color rgb="FFFF0000"/>
        <rFont val="Quattrocento Sans"/>
      </rPr>
      <t xml:space="preserve">Skenario untuk skor 2 s/d kurang dari 4:
</t>
    </r>
    <r>
      <rPr>
        <sz val="12"/>
        <color theme="1"/>
        <rFont val="Quattrocento Sans"/>
      </rPr>
      <t xml:space="preserve">Jika RI &lt; a dan RN ≥ b , maka Skor = 3 + (RI / a) 
Jika 0 &lt; RI &lt; a dan 0 &lt; RN &lt; b , maka Skor = 2 + (2 x (RI/a)) + (RN/b) - ((RI x RN)/(a x b)) 
</t>
    </r>
    <r>
      <rPr>
        <sz val="12"/>
        <color rgb="FFFF0000"/>
        <rFont val="Quattrocento Sans"/>
      </rPr>
      <t xml:space="preserve">Skenario untuk skor kurang dari 2:
</t>
    </r>
    <r>
      <rPr>
        <sz val="12"/>
        <color theme="1"/>
        <rFont val="Quattrocento Sans"/>
      </rPr>
      <t xml:space="preserve">jika RI = 0 dan RN = 0 dan RW ≥ c , maka Skor = 2
Jika RI = 0 dan RN = 0 dan RW &lt; c , maka Skor = (2 x RW) / c
</t>
    </r>
  </si>
  <si>
    <t>Tidak Tercapai</t>
  </si>
  <si>
    <t xml:space="preserve">Presentase Ketercapaian </t>
  </si>
  <si>
    <t>Standar Proses Pembelajaran</t>
  </si>
  <si>
    <t>Standar Penilaian Pembelajaran</t>
  </si>
  <si>
    <t>Standar Sarana dan Prasarana Pembelajaran</t>
  </si>
  <si>
    <t>Standar Suasana Akademik</t>
  </si>
  <si>
    <t>Standar Kelulusan</t>
  </si>
  <si>
    <t>Standar Kepuasan Mahasiswa</t>
  </si>
  <si>
    <t>Standar Hasil Penelitian</t>
  </si>
  <si>
    <t>Standar Isi Penelitian</t>
  </si>
  <si>
    <t>Standar Proses PkM</t>
  </si>
  <si>
    <t>Standar Kemahasiswaan</t>
  </si>
  <si>
    <t>Standar Perencanaan dan Pengembangan</t>
  </si>
  <si>
    <t>Standar E Learning</t>
  </si>
  <si>
    <t>https://laravel.com/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</si>
</sst>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Arial"/>
      <scheme val="minor"/>
    </font>
    <font>
      <sz val="11"/>
      <color theme="1"/>
      <name val="Arial"/>
      <family val="2"/>
      <scheme val="minor"/>
    </font>
    <font>
      <sz val="11"/>
      <color theme="1"/>
      <name val="Arial"/>
      <family val="2"/>
      <scheme val="minor"/>
    </font>
    <font>
      <sz val="12"/>
      <color theme="1"/>
      <name val="Quattrocento Sans"/>
    </font>
    <font>
      <b/>
      <sz val="12"/>
      <color theme="1"/>
      <name val="Quattrocento Sans"/>
    </font>
    <font>
      <sz val="12"/>
      <color rgb="FF000000"/>
      <name val="Quattrocento Sans"/>
    </font>
    <font>
      <b/>
      <sz val="12"/>
      <color rgb="FF000000"/>
      <name val="Quattrocento Sans"/>
    </font>
    <font>
      <b/>
      <u/>
      <sz val="12"/>
      <color rgb="FF000000"/>
      <name val="Quattrocento Sans"/>
    </font>
    <font>
      <sz val="12"/>
      <color theme="1"/>
      <name val="Calibri"/>
    </font>
    <font>
      <sz val="12"/>
      <color theme="1"/>
      <name val="Arial"/>
    </font>
    <font>
      <b/>
      <sz val="12"/>
      <color theme="1"/>
      <name val="Arial"/>
    </font>
    <font>
      <sz val="11"/>
      <color theme="1"/>
      <name val="Calibri"/>
    </font>
    <font>
      <b/>
      <sz val="11"/>
      <color theme="1"/>
      <name val="Arial"/>
    </font>
    <font>
      <sz val="11"/>
      <color theme="1"/>
      <name val="Arial"/>
    </font>
    <font>
      <sz val="11"/>
      <color theme="1"/>
      <name val="Arial"/>
    </font>
    <font>
      <sz val="11"/>
      <color theme="1"/>
      <name val="Quattrocento Sans"/>
    </font>
    <font>
      <b/>
      <sz val="11"/>
      <color theme="1"/>
      <name val="Quattrocento Sans"/>
    </font>
    <font>
      <sz val="11"/>
      <color theme="1"/>
      <name val="Calibri"/>
    </font>
    <font>
      <sz val="12"/>
      <color rgb="FF434343"/>
      <name val="Quattrocento Sans"/>
    </font>
    <font>
      <b/>
      <sz val="12"/>
      <color theme="1"/>
      <name val="Calibri"/>
    </font>
    <font>
      <b/>
      <sz val="12"/>
      <color rgb="FFFF0000"/>
      <name val="Quattrocento Sans"/>
    </font>
    <font>
      <b/>
      <u/>
      <sz val="12"/>
      <color theme="1"/>
      <name val="Quattrocento Sans"/>
    </font>
    <font>
      <u/>
      <sz val="12"/>
      <color rgb="FF000000"/>
      <name val="Quattrocento Sans"/>
    </font>
    <font>
      <b/>
      <u/>
      <sz val="12"/>
      <color rgb="FFFF0000"/>
      <name val="Quattrocento Sans"/>
    </font>
    <font>
      <sz val="12"/>
      <color rgb="FFFF0000"/>
      <name val="Quattrocento Sans"/>
    </font>
    <font>
      <b/>
      <sz val="12"/>
      <color theme="1"/>
      <name val="&quot;Quattrocento Sans&quot;, Arial"/>
    </font>
    <font>
      <sz val="12"/>
      <color theme="1"/>
      <name val="&quot;Quattrocento Sans&quot;, Arial"/>
    </font>
    <font>
      <sz val="12"/>
      <color rgb="FF000000"/>
      <name val="&quot;Quattrocento Sans&quot;, Arial"/>
    </font>
    <font>
      <b/>
      <sz val="12"/>
      <color rgb="FF000000"/>
      <name val="&quot;Quattrocento Sans&quot;, Arial"/>
    </font>
    <font>
      <b/>
      <u/>
      <sz val="12"/>
      <color rgb="FF000000"/>
      <name val="&quot;Quattrocento Sans&quot;, Arial"/>
    </font>
    <font>
      <u/>
      <sz val="12"/>
      <color rgb="FF000000"/>
      <name val="&quot;Quattrocento Sans&quot;, Arial"/>
    </font>
    <font>
      <i/>
      <sz val="12"/>
      <color theme="1"/>
      <name val="Quattrocento Sans"/>
    </font>
    <font>
      <b/>
      <sz val="12"/>
      <color rgb="FFFF0000"/>
      <name val="&quot;Quattrocento Sans&quot;, Arial"/>
    </font>
    <font>
      <b/>
      <sz val="12"/>
      <color rgb="FF4F81BD"/>
      <name val="Quattrocento Sans"/>
    </font>
    <font>
      <sz val="12"/>
      <color rgb="FFFF0000"/>
      <name val="&quot;Quattrocento Sans&quot;, Arial"/>
    </font>
    <font>
      <i/>
      <sz val="12"/>
      <color rgb="FF000000"/>
      <name val="Quattrocento Sans"/>
    </font>
    <font>
      <sz val="11"/>
      <color theme="1"/>
      <name val="Arial"/>
      <family val="2"/>
    </font>
    <font>
      <sz val="11"/>
      <name val="Arial"/>
      <family val="2"/>
    </font>
  </fonts>
  <fills count="33">
    <fill>
      <patternFill patternType="none"/>
    </fill>
    <fill>
      <patternFill patternType="gray125"/>
    </fill>
    <fill>
      <patternFill patternType="solid">
        <fgColor rgb="FFB7B7B7"/>
        <bgColor rgb="FFB7B7B7"/>
      </patternFill>
    </fill>
    <fill>
      <patternFill patternType="solid">
        <fgColor rgb="FFBFBFBF"/>
        <bgColor rgb="FFBFBFBF"/>
      </patternFill>
    </fill>
    <fill>
      <patternFill patternType="solid">
        <fgColor theme="6"/>
        <bgColor theme="6"/>
      </patternFill>
    </fill>
    <fill>
      <patternFill patternType="solid">
        <fgColor theme="0"/>
        <bgColor theme="0"/>
      </patternFill>
    </fill>
    <fill>
      <patternFill patternType="solid">
        <fgColor rgb="FFB6DDE8"/>
        <bgColor rgb="FFB6DDE8"/>
      </patternFill>
    </fill>
    <fill>
      <patternFill patternType="solid">
        <fgColor rgb="FFE5B8B7"/>
        <bgColor rgb="FFE5B8B7"/>
      </patternFill>
    </fill>
    <fill>
      <patternFill patternType="solid">
        <fgColor rgb="FFFBD4B4"/>
        <bgColor rgb="FFFBD4B4"/>
      </patternFill>
    </fill>
    <fill>
      <patternFill patternType="solid">
        <fgColor rgb="FFB2A1C7"/>
        <bgColor rgb="FFB2A1C7"/>
      </patternFill>
    </fill>
    <fill>
      <patternFill patternType="solid">
        <fgColor rgb="FFFFFFFF"/>
        <bgColor rgb="FFFFFFFF"/>
      </patternFill>
    </fill>
    <fill>
      <patternFill patternType="solid">
        <fgColor rgb="FFCCC0D9"/>
        <bgColor rgb="FFCCC0D9"/>
      </patternFill>
    </fill>
    <fill>
      <patternFill patternType="solid">
        <fgColor rgb="FFF2DBDB"/>
        <bgColor rgb="FFF2DBDB"/>
      </patternFill>
    </fill>
    <fill>
      <patternFill patternType="solid">
        <fgColor rgb="FF00FFFF"/>
        <bgColor rgb="FF00FFFF"/>
      </patternFill>
    </fill>
    <fill>
      <patternFill patternType="solid">
        <fgColor rgb="FFFDE9D9"/>
        <bgColor rgb="FFFDE9D9"/>
      </patternFill>
    </fill>
    <fill>
      <patternFill patternType="solid">
        <fgColor rgb="FFB6D7A8"/>
        <bgColor rgb="FFB6D7A8"/>
      </patternFill>
    </fill>
    <fill>
      <patternFill patternType="solid">
        <fgColor rgb="FFCCCCCC"/>
        <bgColor rgb="FFCCCCCC"/>
      </patternFill>
    </fill>
    <fill>
      <patternFill patternType="solid">
        <fgColor rgb="FFFFFF00"/>
        <bgColor rgb="FFFFFF00"/>
      </patternFill>
    </fill>
    <fill>
      <patternFill patternType="solid">
        <fgColor theme="8" tint="0.59999389629810485"/>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822D"/>
        <bgColor indexed="64"/>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rgb="FF000000"/>
      </right>
      <top style="thin">
        <color indexed="64"/>
      </top>
      <bottom style="thin">
        <color rgb="FF000000"/>
      </bottom>
      <diagonal/>
    </border>
  </borders>
  <cellStyleXfs count="1">
    <xf numFmtId="0" fontId="0" fillId="0" borderId="0"/>
  </cellStyleXfs>
  <cellXfs count="360">
    <xf numFmtId="0" fontId="0" fillId="0" borderId="0" xfId="0"/>
    <xf numFmtId="0" fontId="3" fillId="0" borderId="0" xfId="0" applyFont="1"/>
    <xf numFmtId="0" fontId="3"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xf numFmtId="0" fontId="3" fillId="4" borderId="2" xfId="0" applyFont="1" applyFill="1" applyBorder="1" applyAlignment="1">
      <alignment horizontal="left" vertical="center" wrapText="1"/>
    </xf>
    <xf numFmtId="0" fontId="3" fillId="0" borderId="2" xfId="0" applyFont="1" applyBorder="1" applyAlignment="1">
      <alignment horizontal="left" vertical="top" wrapText="1"/>
    </xf>
    <xf numFmtId="0" fontId="3" fillId="5" borderId="2" xfId="0" applyFont="1" applyFill="1" applyBorder="1" applyAlignment="1">
      <alignment horizontal="center" vertical="center"/>
    </xf>
    <xf numFmtId="0" fontId="3" fillId="4" borderId="2" xfId="0" applyFont="1" applyFill="1" applyBorder="1" applyAlignment="1">
      <alignment horizontal="left" vertical="center"/>
    </xf>
    <xf numFmtId="0" fontId="3" fillId="0" borderId="2" xfId="0" applyFont="1" applyBorder="1" applyAlignment="1">
      <alignment vertical="top" wrapText="1"/>
    </xf>
    <xf numFmtId="0" fontId="5" fillId="0" borderId="2" xfId="0" applyFont="1" applyBorder="1" applyAlignment="1">
      <alignment vertical="top" wrapText="1"/>
    </xf>
    <xf numFmtId="0" fontId="3" fillId="6" borderId="2" xfId="0" applyFont="1" applyFill="1" applyBorder="1" applyAlignment="1">
      <alignment horizontal="left" vertical="center" wrapText="1"/>
    </xf>
    <xf numFmtId="0" fontId="3" fillId="7" borderId="2" xfId="0" applyFont="1" applyFill="1" applyBorder="1" applyAlignment="1">
      <alignment horizontal="left" vertical="center" wrapText="1"/>
    </xf>
    <xf numFmtId="0" fontId="3" fillId="7" borderId="2" xfId="0" applyFont="1" applyFill="1" applyBorder="1" applyAlignment="1">
      <alignment horizontal="left" vertical="center"/>
    </xf>
    <xf numFmtId="0" fontId="5" fillId="0" borderId="2" xfId="0" applyFont="1" applyBorder="1" applyAlignment="1">
      <alignment horizontal="left" vertical="top" wrapText="1"/>
    </xf>
    <xf numFmtId="0" fontId="3" fillId="8" borderId="2" xfId="0" applyFont="1" applyFill="1" applyBorder="1" applyAlignment="1">
      <alignment horizontal="left" vertical="center" wrapText="1"/>
    </xf>
    <xf numFmtId="0" fontId="3" fillId="8" borderId="2" xfId="0" applyFont="1" applyFill="1" applyBorder="1" applyAlignment="1">
      <alignment horizontal="left" vertical="center"/>
    </xf>
    <xf numFmtId="0" fontId="3" fillId="9" borderId="2" xfId="0" applyFont="1" applyFill="1" applyBorder="1" applyAlignment="1">
      <alignment horizontal="left" vertical="center" wrapText="1"/>
    </xf>
    <xf numFmtId="0" fontId="3" fillId="9" borderId="2" xfId="0" applyFont="1" applyFill="1" applyBorder="1" applyAlignment="1">
      <alignment horizontal="left" vertical="center"/>
    </xf>
    <xf numFmtId="0" fontId="3" fillId="11" borderId="2" xfId="0" applyFont="1" applyFill="1" applyBorder="1" applyAlignment="1">
      <alignment horizontal="left" vertical="center" wrapText="1"/>
    </xf>
    <xf numFmtId="0" fontId="3" fillId="11" borderId="2" xfId="0" applyFont="1" applyFill="1" applyBorder="1" applyAlignment="1">
      <alignment horizontal="left" vertical="center"/>
    </xf>
    <xf numFmtId="0" fontId="3" fillId="12" borderId="2" xfId="0" applyFont="1" applyFill="1" applyBorder="1" applyAlignment="1">
      <alignment horizontal="left" vertical="center" wrapText="1"/>
    </xf>
    <xf numFmtId="0" fontId="9" fillId="3" borderId="4" xfId="0" applyFont="1" applyFill="1" applyBorder="1" applyAlignment="1">
      <alignment horizontal="center" vertical="center"/>
    </xf>
    <xf numFmtId="0" fontId="10" fillId="3" borderId="2" xfId="0" applyFont="1" applyFill="1" applyBorder="1" applyAlignment="1">
      <alignment horizontal="center" vertical="center" wrapText="1"/>
    </xf>
    <xf numFmtId="0" fontId="14" fillId="0" borderId="2" xfId="0" applyFont="1" applyBorder="1"/>
    <xf numFmtId="0" fontId="3" fillId="0" borderId="2" xfId="0" applyFont="1" applyBorder="1" applyAlignment="1">
      <alignment vertical="top"/>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7"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16" fillId="16" borderId="2" xfId="0" applyFont="1" applyFill="1" applyBorder="1" applyAlignment="1">
      <alignment horizontal="center" vertical="center" wrapText="1"/>
    </xf>
    <xf numFmtId="0" fontId="9" fillId="16" borderId="2" xfId="0" applyFont="1" applyFill="1" applyBorder="1" applyAlignment="1">
      <alignment horizontal="center" vertical="center"/>
    </xf>
    <xf numFmtId="0" fontId="13" fillId="11" borderId="2" xfId="0" applyFont="1" applyFill="1" applyBorder="1" applyAlignment="1">
      <alignment vertical="center"/>
    </xf>
    <xf numFmtId="0" fontId="15" fillId="10" borderId="2" xfId="0" applyFont="1" applyFill="1" applyBorder="1" applyAlignment="1">
      <alignment horizontal="center" vertical="center" wrapText="1"/>
    </xf>
    <xf numFmtId="0" fontId="13" fillId="0" borderId="2" xfId="0" applyFont="1" applyBorder="1" applyAlignment="1">
      <alignment horizontal="center"/>
    </xf>
    <xf numFmtId="0" fontId="13" fillId="8" borderId="2" xfId="0" applyFont="1" applyFill="1" applyBorder="1" applyAlignment="1">
      <alignment vertical="center" wrapText="1"/>
    </xf>
    <xf numFmtId="0" fontId="13" fillId="6" borderId="2" xfId="0" applyFont="1" applyFill="1" applyBorder="1" applyAlignment="1">
      <alignment vertical="center" wrapText="1"/>
    </xf>
    <xf numFmtId="0" fontId="17" fillId="6" borderId="0" xfId="0" applyFont="1" applyFill="1"/>
    <xf numFmtId="0" fontId="19" fillId="17" borderId="2" xfId="0" applyFont="1" applyFill="1" applyBorder="1" applyAlignment="1">
      <alignment horizontal="center" vertical="center" wrapText="1"/>
    </xf>
    <xf numFmtId="0" fontId="13" fillId="8"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4"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0" fillId="0" borderId="0" xfId="0" applyAlignment="1">
      <alignment horizontal="center" vertical="center"/>
    </xf>
    <xf numFmtId="0" fontId="3" fillId="5" borderId="2" xfId="0" applyFont="1" applyFill="1" applyBorder="1" applyAlignment="1" applyProtection="1">
      <alignment horizontal="center" vertical="center"/>
      <protection locked="0" hidden="1"/>
    </xf>
    <xf numFmtId="4" fontId="3" fillId="5" borderId="2" xfId="0" applyNumberFormat="1" applyFont="1" applyFill="1" applyBorder="1" applyAlignment="1" applyProtection="1">
      <alignment horizontal="center" vertical="center"/>
      <protection locked="0" hidden="1"/>
    </xf>
    <xf numFmtId="10" fontId="3" fillId="5" borderId="2" xfId="0" applyNumberFormat="1" applyFont="1" applyFill="1" applyBorder="1" applyAlignment="1" applyProtection="1">
      <alignment horizontal="center" vertical="center"/>
      <protection locked="0" hidden="1"/>
    </xf>
    <xf numFmtId="0" fontId="3" fillId="5" borderId="2" xfId="0" applyFont="1" applyFill="1" applyBorder="1" applyAlignment="1">
      <alignment horizontal="center" vertical="center" wrapText="1"/>
    </xf>
    <xf numFmtId="0" fontId="35" fillId="19" borderId="3" xfId="0" applyFont="1" applyFill="1" applyBorder="1" applyAlignment="1">
      <alignment vertical="center" wrapText="1"/>
    </xf>
    <xf numFmtId="0" fontId="35" fillId="19" borderId="13" xfId="0" applyFont="1" applyFill="1" applyBorder="1" applyAlignment="1">
      <alignment vertical="center" wrapText="1"/>
    </xf>
    <xf numFmtId="0" fontId="5" fillId="0" borderId="0" xfId="0" applyFont="1" applyAlignment="1" applyProtection="1">
      <alignment horizontal="center" vertical="center"/>
      <protection locked="0" hidden="1"/>
    </xf>
    <xf numFmtId="1" fontId="3" fillId="5" borderId="2" xfId="0" applyNumberFormat="1" applyFont="1" applyFill="1" applyBorder="1" applyAlignment="1" applyProtection="1">
      <alignment horizontal="center" vertical="center"/>
      <protection locked="0" hidden="1"/>
    </xf>
    <xf numFmtId="0" fontId="31" fillId="19" borderId="3" xfId="0" applyFont="1" applyFill="1" applyBorder="1" applyAlignment="1">
      <alignment vertical="center" wrapText="1"/>
    </xf>
    <xf numFmtId="0" fontId="31" fillId="19" borderId="13" xfId="0" applyFont="1" applyFill="1" applyBorder="1" applyAlignment="1">
      <alignment vertical="center" wrapText="1"/>
    </xf>
    <xf numFmtId="0" fontId="3" fillId="5" borderId="2" xfId="0" applyFont="1" applyFill="1" applyBorder="1" applyAlignment="1" applyProtection="1">
      <alignment horizontal="center" vertical="center" wrapText="1"/>
      <protection locked="0" hidden="1"/>
    </xf>
    <xf numFmtId="0" fontId="3" fillId="5" borderId="9" xfId="0" applyFont="1" applyFill="1" applyBorder="1" applyAlignment="1">
      <alignment vertical="center" wrapText="1"/>
    </xf>
    <xf numFmtId="0" fontId="31" fillId="19" borderId="7" xfId="0" applyFont="1" applyFill="1" applyBorder="1" applyAlignment="1">
      <alignment vertical="center" wrapText="1"/>
    </xf>
    <xf numFmtId="0" fontId="31" fillId="19" borderId="8" xfId="0" applyFont="1" applyFill="1" applyBorder="1" applyAlignment="1">
      <alignment vertical="center" wrapText="1"/>
    </xf>
    <xf numFmtId="0" fontId="3" fillId="0" borderId="4" xfId="0" applyFont="1" applyBorder="1" applyAlignment="1">
      <alignment horizontal="center" vertical="center"/>
    </xf>
    <xf numFmtId="0" fontId="3" fillId="0" borderId="2" xfId="0" applyFont="1" applyBorder="1" applyAlignment="1">
      <alignment horizontal="center" vertical="center" wrapText="1"/>
    </xf>
    <xf numFmtId="0" fontId="11" fillId="0" borderId="2" xfId="0" applyFont="1" applyBorder="1" applyAlignment="1">
      <alignment horizontal="center" vertical="center"/>
    </xf>
    <xf numFmtId="0" fontId="8" fillId="3" borderId="10" xfId="0" applyFont="1" applyFill="1" applyBorder="1" applyAlignment="1">
      <alignment horizontal="center" vertical="center" wrapText="1"/>
    </xf>
    <xf numFmtId="0" fontId="8" fillId="3" borderId="10" xfId="0" applyFont="1" applyFill="1" applyBorder="1" applyAlignment="1">
      <alignment horizontal="center" vertical="center"/>
    </xf>
    <xf numFmtId="0" fontId="13" fillId="8" borderId="10" xfId="0" applyFont="1" applyFill="1" applyBorder="1" applyAlignment="1">
      <alignment vertical="center" wrapText="1"/>
    </xf>
    <xf numFmtId="0" fontId="8" fillId="0" borderId="10" xfId="0" applyFont="1" applyBorder="1" applyAlignment="1">
      <alignment horizontal="center" vertical="top"/>
    </xf>
    <xf numFmtId="0" fontId="3" fillId="0" borderId="10" xfId="0" applyFont="1" applyBorder="1" applyAlignment="1">
      <alignment horizontal="left" vertical="top" wrapText="1"/>
    </xf>
    <xf numFmtId="0" fontId="3" fillId="0" borderId="10" xfId="0" applyFont="1" applyBorder="1" applyAlignment="1">
      <alignment horizontal="center" vertical="center"/>
    </xf>
    <xf numFmtId="0" fontId="8" fillId="8" borderId="10" xfId="0" applyFont="1" applyFill="1" applyBorder="1" applyAlignment="1">
      <alignment horizontal="center" vertical="center" wrapText="1"/>
    </xf>
    <xf numFmtId="0" fontId="4" fillId="0" borderId="10" xfId="0" applyFont="1" applyBorder="1" applyAlignment="1">
      <alignment vertical="top" wrapText="1"/>
    </xf>
    <xf numFmtId="0" fontId="8" fillId="13" borderId="10" xfId="0" applyFont="1" applyFill="1" applyBorder="1" applyAlignment="1">
      <alignment horizontal="center" vertical="center" wrapText="1"/>
    </xf>
    <xf numFmtId="0" fontId="13" fillId="13" borderId="10" xfId="0" applyFont="1" applyFill="1" applyBorder="1" applyAlignment="1">
      <alignment vertical="center"/>
    </xf>
    <xf numFmtId="0" fontId="13" fillId="3" borderId="10" xfId="0" applyFont="1" applyFill="1" applyBorder="1" applyAlignment="1">
      <alignment horizontal="center" vertical="center" wrapText="1"/>
    </xf>
    <xf numFmtId="0" fontId="13" fillId="0" borderId="10" xfId="0" applyFont="1" applyBorder="1" applyAlignment="1">
      <alignment vertical="top"/>
    </xf>
    <xf numFmtId="0" fontId="3" fillId="0" borderId="10" xfId="0" applyFont="1" applyBorder="1" applyAlignment="1">
      <alignment vertical="top" wrapText="1"/>
    </xf>
    <xf numFmtId="0" fontId="3" fillId="0" borderId="10" xfId="0" applyFont="1" applyBorder="1" applyAlignment="1">
      <alignment horizontal="center" vertical="center" wrapText="1"/>
    </xf>
    <xf numFmtId="0" fontId="3" fillId="0" borderId="4"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3" borderId="2" xfId="0" applyFont="1" applyFill="1" applyBorder="1" applyAlignment="1">
      <alignment horizontal="center" vertical="center"/>
    </xf>
    <xf numFmtId="0" fontId="14" fillId="0" borderId="2" xfId="0" applyFont="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0" borderId="3" xfId="0" applyFont="1" applyBorder="1" applyAlignment="1">
      <alignment vertical="top"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5" fillId="10" borderId="5" xfId="0" applyFont="1" applyFill="1" applyBorder="1" applyAlignment="1">
      <alignment horizontal="center" vertical="center" wrapText="1"/>
    </xf>
    <xf numFmtId="0" fontId="15" fillId="10" borderId="6" xfId="0" applyFont="1" applyFill="1" applyBorder="1" applyAlignment="1">
      <alignment horizontal="center" vertical="center" wrapText="1"/>
    </xf>
    <xf numFmtId="0" fontId="3" fillId="19" borderId="13" xfId="0" applyFont="1" applyFill="1" applyBorder="1" applyAlignment="1">
      <alignment vertical="center" wrapText="1"/>
    </xf>
    <xf numFmtId="0" fontId="3" fillId="19" borderId="3" xfId="0" applyFont="1" applyFill="1" applyBorder="1" applyAlignment="1">
      <alignment vertical="center" wrapText="1"/>
    </xf>
    <xf numFmtId="0" fontId="3" fillId="19" borderId="13" xfId="0" applyFont="1" applyFill="1" applyBorder="1" applyAlignment="1">
      <alignment horizontal="left" vertical="center" wrapText="1"/>
    </xf>
    <xf numFmtId="0" fontId="8" fillId="4" borderId="16" xfId="0" applyFont="1" applyFill="1" applyBorder="1" applyAlignment="1">
      <alignment horizontal="center" vertical="center" wrapText="1"/>
    </xf>
    <xf numFmtId="0" fontId="8" fillId="0" borderId="16" xfId="0" applyFont="1" applyBorder="1" applyAlignment="1">
      <alignment horizontal="center" vertical="top"/>
    </xf>
    <xf numFmtId="0" fontId="3" fillId="0" borderId="16" xfId="0" applyFont="1" applyBorder="1" applyAlignment="1">
      <alignment horizontal="left" vertical="top" wrapText="1"/>
    </xf>
    <xf numFmtId="0" fontId="2" fillId="19" borderId="19" xfId="0" applyFont="1" applyFill="1" applyBorder="1" applyAlignment="1">
      <alignment horizontal="left" vertical="center"/>
    </xf>
    <xf numFmtId="0" fontId="14" fillId="0" borderId="4" xfId="0" applyFont="1" applyBorder="1"/>
    <xf numFmtId="0" fontId="2" fillId="0" borderId="10" xfId="0" applyFont="1" applyBorder="1" applyAlignment="1">
      <alignment horizontal="center" vertical="center"/>
    </xf>
    <xf numFmtId="0" fontId="3" fillId="19" borderId="15" xfId="0" applyFont="1" applyFill="1" applyBorder="1" applyAlignment="1">
      <alignment horizontal="left" vertical="center" wrapText="1"/>
    </xf>
    <xf numFmtId="0" fontId="3" fillId="19" borderId="19" xfId="0" applyFont="1" applyFill="1" applyBorder="1" applyAlignment="1">
      <alignment horizontal="left" vertical="center" wrapText="1"/>
    </xf>
    <xf numFmtId="0" fontId="3" fillId="0" borderId="4" xfId="0" applyFont="1" applyBorder="1" applyAlignment="1">
      <alignment horizontal="left" vertical="top" wrapText="1"/>
    </xf>
    <xf numFmtId="0" fontId="3" fillId="15" borderId="4" xfId="0" applyFont="1" applyFill="1" applyBorder="1" applyAlignment="1">
      <alignment horizontal="center" vertical="center" wrapText="1"/>
    </xf>
    <xf numFmtId="0" fontId="5" fillId="0" borderId="6" xfId="0" applyFont="1" applyBorder="1" applyAlignment="1">
      <alignment horizontal="left" vertical="top" wrapText="1"/>
    </xf>
    <xf numFmtId="0" fontId="27" fillId="19" borderId="17" xfId="0" applyFont="1" applyFill="1" applyBorder="1" applyAlignment="1">
      <alignment horizontal="left" vertical="center" wrapText="1"/>
    </xf>
    <xf numFmtId="0" fontId="5" fillId="19" borderId="19" xfId="0" applyFont="1" applyFill="1" applyBorder="1" applyAlignment="1">
      <alignment horizontal="left" vertical="center" wrapText="1"/>
    </xf>
    <xf numFmtId="0" fontId="3" fillId="0" borderId="2" xfId="0" applyFont="1" applyBorder="1" applyAlignment="1">
      <alignment horizontal="left" vertical="top"/>
    </xf>
    <xf numFmtId="0" fontId="0" fillId="0" borderId="0" xfId="0" applyAlignment="1">
      <alignment horizontal="left"/>
    </xf>
    <xf numFmtId="0" fontId="5" fillId="19" borderId="14" xfId="0" applyFont="1" applyFill="1" applyBorder="1" applyAlignment="1">
      <alignment horizontal="left" vertical="center" wrapText="1"/>
    </xf>
    <xf numFmtId="0" fontId="5" fillId="0" borderId="5" xfId="0" applyFont="1" applyBorder="1" applyAlignment="1">
      <alignment horizontal="left" vertical="top" wrapText="1"/>
    </xf>
    <xf numFmtId="0" fontId="13" fillId="8" borderId="6" xfId="0" applyFont="1" applyFill="1" applyBorder="1" applyAlignment="1">
      <alignment vertical="center" wrapText="1"/>
    </xf>
    <xf numFmtId="0" fontId="4" fillId="0" borderId="2" xfId="0" applyFont="1" applyBorder="1" applyAlignment="1">
      <alignment vertical="top" wrapText="1"/>
    </xf>
    <xf numFmtId="0" fontId="6" fillId="0" borderId="2" xfId="0" applyFont="1" applyBorder="1" applyAlignment="1">
      <alignment vertical="top" wrapText="1"/>
    </xf>
    <xf numFmtId="0" fontId="31" fillId="21" borderId="9" xfId="0" applyFont="1" applyFill="1" applyBorder="1" applyAlignment="1">
      <alignment horizontal="left" vertical="center" wrapText="1"/>
    </xf>
    <xf numFmtId="0" fontId="3" fillId="21" borderId="9" xfId="0" applyFont="1" applyFill="1" applyBorder="1" applyAlignment="1">
      <alignment horizontal="left" vertical="center" wrapText="1"/>
    </xf>
    <xf numFmtId="0" fontId="35" fillId="21" borderId="9" xfId="0" applyFont="1" applyFill="1" applyBorder="1" applyAlignment="1">
      <alignment horizontal="left" vertical="center" wrapText="1"/>
    </xf>
    <xf numFmtId="9" fontId="31" fillId="21" borderId="9" xfId="0" applyNumberFormat="1" applyFont="1" applyFill="1" applyBorder="1" applyAlignment="1">
      <alignment horizontal="left" vertical="center" wrapText="1"/>
    </xf>
    <xf numFmtId="0" fontId="31" fillId="21" borderId="12" xfId="0" applyFont="1" applyFill="1" applyBorder="1" applyAlignment="1">
      <alignment horizontal="left" vertical="center" wrapText="1"/>
    </xf>
    <xf numFmtId="0" fontId="0" fillId="21" borderId="19" xfId="0" applyFill="1" applyBorder="1" applyAlignment="1">
      <alignment horizontal="left" vertical="center"/>
    </xf>
    <xf numFmtId="0" fontId="3" fillId="21" borderId="22" xfId="0" applyFont="1" applyFill="1" applyBorder="1" applyAlignment="1">
      <alignment horizontal="left" vertical="center" wrapText="1"/>
    </xf>
    <xf numFmtId="0" fontId="3" fillId="21" borderId="18" xfId="0" applyFont="1" applyFill="1" applyBorder="1" applyAlignment="1">
      <alignment horizontal="left" vertical="center" wrapText="1"/>
    </xf>
    <xf numFmtId="0" fontId="5" fillId="21" borderId="18" xfId="0" applyFont="1" applyFill="1" applyBorder="1" applyAlignment="1">
      <alignment horizontal="left" vertical="center" wrapText="1"/>
    </xf>
    <xf numFmtId="9" fontId="5" fillId="21" borderId="14" xfId="0" applyNumberFormat="1" applyFont="1" applyFill="1" applyBorder="1" applyAlignment="1">
      <alignment horizontal="left" vertical="center" wrapText="1"/>
    </xf>
    <xf numFmtId="9" fontId="3" fillId="21" borderId="13" xfId="0" applyNumberFormat="1" applyFont="1" applyFill="1" applyBorder="1" applyAlignment="1">
      <alignment horizontal="left" vertical="center" wrapText="1"/>
    </xf>
    <xf numFmtId="0" fontId="3" fillId="21" borderId="13" xfId="0" applyFont="1" applyFill="1" applyBorder="1" applyAlignment="1">
      <alignment horizontal="left" vertical="center" wrapText="1"/>
    </xf>
    <xf numFmtId="0" fontId="12" fillId="3" borderId="1" xfId="0" applyFont="1" applyFill="1" applyBorder="1" applyAlignment="1">
      <alignment horizontal="center" vertical="center"/>
    </xf>
    <xf numFmtId="0" fontId="3" fillId="0" borderId="2" xfId="0" applyFont="1" applyBorder="1" applyProtection="1">
      <protection locked="0"/>
    </xf>
    <xf numFmtId="0" fontId="3" fillId="0" borderId="2" xfId="0" applyFont="1" applyBorder="1" applyAlignment="1" applyProtection="1">
      <alignment horizontal="center" vertical="center" wrapText="1"/>
      <protection hidden="1"/>
    </xf>
    <xf numFmtId="0" fontId="4" fillId="3" borderId="2" xfId="0" applyFont="1" applyFill="1" applyBorder="1" applyAlignment="1" applyProtection="1">
      <alignment horizontal="center" vertical="center" wrapText="1"/>
      <protection hidden="1"/>
    </xf>
    <xf numFmtId="0" fontId="3" fillId="0" borderId="2" xfId="0" applyFont="1" applyBorder="1" applyAlignment="1" applyProtection="1">
      <alignment vertical="center" wrapText="1"/>
      <protection hidden="1"/>
    </xf>
    <xf numFmtId="0" fontId="0" fillId="0" borderId="0" xfId="0" applyAlignment="1" applyProtection="1">
      <alignment horizontal="center"/>
      <protection hidden="1"/>
    </xf>
    <xf numFmtId="0" fontId="10" fillId="3" borderId="1" xfId="0" applyFont="1" applyFill="1" applyBorder="1" applyAlignment="1">
      <alignment horizontal="center" vertical="center" wrapText="1"/>
    </xf>
    <xf numFmtId="0" fontId="3" fillId="0" borderId="2" xfId="0" applyFont="1" applyBorder="1" applyAlignment="1">
      <alignment vertical="center" wrapText="1"/>
    </xf>
    <xf numFmtId="0" fontId="3" fillId="0" borderId="4" xfId="0" applyFont="1" applyBorder="1" applyAlignment="1">
      <alignment vertical="center" wrapText="1"/>
    </xf>
    <xf numFmtId="0" fontId="36" fillId="22" borderId="2" xfId="0" applyFont="1" applyFill="1" applyBorder="1"/>
    <xf numFmtId="10" fontId="36" fillId="22" borderId="2" xfId="0" applyNumberFormat="1" applyFont="1" applyFill="1" applyBorder="1"/>
    <xf numFmtId="0" fontId="36" fillId="23" borderId="2" xfId="0" applyFont="1" applyFill="1" applyBorder="1"/>
    <xf numFmtId="0" fontId="36" fillId="24" borderId="2" xfId="0" applyFont="1" applyFill="1" applyBorder="1"/>
    <xf numFmtId="0" fontId="36" fillId="25" borderId="2" xfId="0" applyFont="1" applyFill="1" applyBorder="1"/>
    <xf numFmtId="0" fontId="36" fillId="26" borderId="2" xfId="0" applyFont="1" applyFill="1" applyBorder="1"/>
    <xf numFmtId="0" fontId="36" fillId="22" borderId="2" xfId="0" applyFont="1" applyFill="1" applyBorder="1" applyAlignment="1">
      <alignment vertical="center"/>
    </xf>
    <xf numFmtId="10" fontId="36" fillId="22" borderId="2" xfId="0" applyNumberFormat="1" applyFont="1" applyFill="1" applyBorder="1" applyAlignment="1">
      <alignment vertical="center"/>
    </xf>
    <xf numFmtId="0" fontId="36" fillId="23" borderId="2" xfId="0" applyFont="1" applyFill="1" applyBorder="1" applyAlignment="1">
      <alignment vertical="center"/>
    </xf>
    <xf numFmtId="10" fontId="36" fillId="23" borderId="2" xfId="0" applyNumberFormat="1" applyFont="1" applyFill="1" applyBorder="1" applyAlignment="1">
      <alignment vertical="center"/>
    </xf>
    <xf numFmtId="0" fontId="36" fillId="24" borderId="2" xfId="0" applyFont="1" applyFill="1" applyBorder="1" applyAlignment="1">
      <alignment vertical="center"/>
    </xf>
    <xf numFmtId="10" fontId="36" fillId="24" borderId="2" xfId="0" applyNumberFormat="1" applyFont="1" applyFill="1" applyBorder="1" applyAlignment="1">
      <alignment vertical="center"/>
    </xf>
    <xf numFmtId="0" fontId="36" fillId="25" borderId="2" xfId="0" applyFont="1" applyFill="1" applyBorder="1" applyAlignment="1">
      <alignment vertical="center"/>
    </xf>
    <xf numFmtId="10" fontId="36" fillId="25" borderId="2" xfId="0" applyNumberFormat="1" applyFont="1" applyFill="1" applyBorder="1" applyAlignment="1">
      <alignment vertical="center"/>
    </xf>
    <xf numFmtId="0" fontId="36" fillId="26" borderId="2" xfId="0" applyFont="1" applyFill="1" applyBorder="1" applyAlignment="1">
      <alignment vertical="center"/>
    </xf>
    <xf numFmtId="10" fontId="36" fillId="26" borderId="2" xfId="0" applyNumberFormat="1" applyFont="1" applyFill="1" applyBorder="1" applyAlignment="1">
      <alignment vertical="center"/>
    </xf>
    <xf numFmtId="0" fontId="36" fillId="27" borderId="2" xfId="0" applyFont="1" applyFill="1" applyBorder="1" applyAlignment="1">
      <alignment vertical="center"/>
    </xf>
    <xf numFmtId="10" fontId="36" fillId="27" borderId="2" xfId="0" applyNumberFormat="1" applyFont="1" applyFill="1" applyBorder="1" applyAlignment="1">
      <alignment vertical="center"/>
    </xf>
    <xf numFmtId="0" fontId="36" fillId="28" borderId="2" xfId="0" applyFont="1" applyFill="1" applyBorder="1" applyAlignment="1">
      <alignment vertical="center"/>
    </xf>
    <xf numFmtId="10" fontId="36" fillId="28" borderId="2" xfId="0" applyNumberFormat="1" applyFont="1" applyFill="1" applyBorder="1" applyAlignment="1">
      <alignment vertical="center"/>
    </xf>
    <xf numFmtId="0" fontId="36" fillId="29" borderId="2" xfId="0" applyFont="1" applyFill="1" applyBorder="1" applyAlignment="1">
      <alignment vertical="center"/>
    </xf>
    <xf numFmtId="10" fontId="36" fillId="29" borderId="2" xfId="0" applyNumberFormat="1" applyFont="1" applyFill="1" applyBorder="1" applyAlignment="1">
      <alignment vertical="center"/>
    </xf>
    <xf numFmtId="0" fontId="36" fillId="30" borderId="2" xfId="0" applyFont="1" applyFill="1" applyBorder="1" applyAlignment="1">
      <alignment vertical="center"/>
    </xf>
    <xf numFmtId="10" fontId="36" fillId="30" borderId="2" xfId="0" applyNumberFormat="1" applyFont="1" applyFill="1" applyBorder="1" applyAlignment="1">
      <alignment vertical="center"/>
    </xf>
    <xf numFmtId="0" fontId="36" fillId="31" borderId="2" xfId="0" applyFont="1" applyFill="1" applyBorder="1" applyAlignment="1">
      <alignment vertical="center"/>
    </xf>
    <xf numFmtId="10" fontId="36" fillId="31" borderId="2" xfId="0" applyNumberFormat="1" applyFont="1" applyFill="1" applyBorder="1" applyAlignment="1">
      <alignment vertical="center"/>
    </xf>
    <xf numFmtId="0" fontId="36" fillId="32" borderId="2" xfId="0" applyFont="1" applyFill="1" applyBorder="1" applyAlignment="1">
      <alignment vertical="center"/>
    </xf>
    <xf numFmtId="0" fontId="36" fillId="26" borderId="4" xfId="0" applyFont="1" applyFill="1" applyBorder="1"/>
    <xf numFmtId="0" fontId="0" fillId="0" borderId="0" xfId="0" applyAlignment="1">
      <alignment horizontal="left" vertical="center"/>
    </xf>
    <xf numFmtId="0" fontId="36" fillId="32" borderId="4" xfId="0" applyFont="1" applyFill="1" applyBorder="1" applyAlignment="1">
      <alignment vertical="center"/>
    </xf>
    <xf numFmtId="10" fontId="0" fillId="0" borderId="10" xfId="0" applyNumberFormat="1" applyBorder="1"/>
    <xf numFmtId="0" fontId="1" fillId="0" borderId="0" xfId="0" applyFont="1"/>
    <xf numFmtId="10" fontId="36" fillId="32" borderId="4" xfId="0" applyNumberFormat="1" applyFont="1" applyFill="1" applyBorder="1" applyAlignment="1">
      <alignment vertical="center"/>
    </xf>
    <xf numFmtId="0" fontId="36" fillId="22" borderId="6" xfId="0" applyFont="1" applyFill="1" applyBorder="1"/>
    <xf numFmtId="10" fontId="36" fillId="22" borderId="4" xfId="0" applyNumberFormat="1" applyFont="1" applyFill="1" applyBorder="1"/>
    <xf numFmtId="0" fontId="36" fillId="25" borderId="4" xfId="0" applyFont="1" applyFill="1" applyBorder="1"/>
    <xf numFmtId="0" fontId="36" fillId="26" borderId="10" xfId="0" applyFont="1" applyFill="1" applyBorder="1"/>
    <xf numFmtId="0" fontId="36" fillId="22" borderId="10" xfId="0" applyFont="1" applyFill="1" applyBorder="1"/>
    <xf numFmtId="10" fontId="36" fillId="22" borderId="10" xfId="0" applyNumberFormat="1" applyFont="1" applyFill="1" applyBorder="1"/>
    <xf numFmtId="0" fontId="36" fillId="23" borderId="6" xfId="0" applyFont="1" applyFill="1" applyBorder="1"/>
    <xf numFmtId="0" fontId="36" fillId="0" borderId="10" xfId="0" applyFont="1" applyBorder="1" applyAlignment="1">
      <alignment vertical="center"/>
    </xf>
    <xf numFmtId="0" fontId="3" fillId="0" borderId="10" xfId="0" applyFont="1" applyBorder="1" applyAlignment="1">
      <alignment vertical="center"/>
    </xf>
    <xf numFmtId="0" fontId="36" fillId="22" borderId="24" xfId="0" applyFont="1" applyFill="1" applyBorder="1"/>
    <xf numFmtId="0" fontId="13" fillId="0" borderId="2" xfId="0" applyFont="1" applyBorder="1" applyAlignment="1">
      <alignment horizontal="center" vertical="center"/>
    </xf>
    <xf numFmtId="0" fontId="3" fillId="2" borderId="3"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9" xfId="0" applyFont="1" applyFill="1" applyBorder="1" applyAlignment="1">
      <alignment horizontal="center" vertical="center"/>
    </xf>
    <xf numFmtId="0" fontId="3" fillId="0" borderId="3" xfId="0" applyFont="1" applyBorder="1" applyAlignment="1">
      <alignment vertical="top" wrapText="1"/>
    </xf>
    <xf numFmtId="0" fontId="3" fillId="0" borderId="13" xfId="0" applyFont="1" applyBorder="1" applyAlignment="1">
      <alignment vertical="top" wrapText="1"/>
    </xf>
    <xf numFmtId="0" fontId="3" fillId="0" borderId="9" xfId="0" applyFont="1" applyBorder="1" applyAlignment="1">
      <alignment vertical="top" wrapText="1"/>
    </xf>
    <xf numFmtId="0" fontId="3" fillId="18" borderId="3" xfId="0" applyFont="1" applyFill="1" applyBorder="1" applyAlignment="1">
      <alignment vertical="top" wrapText="1"/>
    </xf>
    <xf numFmtId="0" fontId="3" fillId="18" borderId="13" xfId="0" applyFont="1" applyFill="1" applyBorder="1" applyAlignment="1">
      <alignment vertical="top" wrapText="1"/>
    </xf>
    <xf numFmtId="0" fontId="3" fillId="18" borderId="9" xfId="0" applyFont="1" applyFill="1" applyBorder="1" applyAlignment="1">
      <alignment vertical="top" wrapText="1"/>
    </xf>
    <xf numFmtId="0" fontId="5" fillId="18" borderId="3" xfId="0" applyFont="1" applyFill="1" applyBorder="1" applyAlignment="1">
      <alignment vertical="top" wrapText="1"/>
    </xf>
    <xf numFmtId="0" fontId="5" fillId="18" borderId="13" xfId="0" applyFont="1" applyFill="1" applyBorder="1" applyAlignment="1">
      <alignment vertical="top" wrapText="1"/>
    </xf>
    <xf numFmtId="0" fontId="5" fillId="18" borderId="9" xfId="0" applyFont="1" applyFill="1" applyBorder="1" applyAlignment="1">
      <alignment vertical="top" wrapText="1"/>
    </xf>
    <xf numFmtId="0" fontId="5" fillId="0" borderId="3" xfId="0" applyFont="1" applyBorder="1" applyAlignment="1">
      <alignment vertical="top" wrapText="1"/>
    </xf>
    <xf numFmtId="0" fontId="5" fillId="0" borderId="13" xfId="0" applyFont="1" applyBorder="1" applyAlignment="1">
      <alignment vertical="top" wrapText="1"/>
    </xf>
    <xf numFmtId="0" fontId="5" fillId="0" borderId="9" xfId="0" applyFont="1" applyBorder="1" applyAlignment="1">
      <alignment vertical="top" wrapText="1"/>
    </xf>
    <xf numFmtId="0" fontId="6" fillId="0" borderId="3" xfId="0" applyFont="1" applyBorder="1" applyAlignment="1">
      <alignment vertical="top" wrapText="1"/>
    </xf>
    <xf numFmtId="0" fontId="6" fillId="0" borderId="13" xfId="0" applyFont="1" applyBorder="1" applyAlignment="1">
      <alignment vertical="top" wrapText="1"/>
    </xf>
    <xf numFmtId="0" fontId="6" fillId="0" borderId="9" xfId="0" applyFont="1" applyBorder="1" applyAlignment="1">
      <alignment vertical="top" wrapText="1"/>
    </xf>
    <xf numFmtId="0" fontId="7" fillId="0" borderId="3" xfId="0" applyFont="1" applyBorder="1" applyAlignment="1">
      <alignment vertical="top" wrapText="1"/>
    </xf>
    <xf numFmtId="0" fontId="7" fillId="0" borderId="13" xfId="0" applyFont="1" applyBorder="1" applyAlignment="1">
      <alignment vertical="top" wrapText="1"/>
    </xf>
    <xf numFmtId="0" fontId="7" fillId="0" borderId="9" xfId="0" applyFont="1" applyBorder="1" applyAlignment="1">
      <alignment vertical="top" wrapText="1"/>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3" fillId="4" borderId="6" xfId="0" applyFont="1" applyFill="1" applyBorder="1" applyAlignment="1">
      <alignment horizontal="left"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xf numFmtId="0" fontId="3" fillId="0" borderId="5" xfId="0" applyFont="1" applyBorder="1"/>
    <xf numFmtId="0" fontId="3" fillId="0" borderId="6" xfId="0" applyFont="1" applyBorder="1"/>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10" fontId="3" fillId="5" borderId="4" xfId="0" applyNumberFormat="1" applyFont="1" applyFill="1" applyBorder="1" applyAlignment="1" applyProtection="1">
      <alignment horizontal="center" vertical="center"/>
      <protection locked="0"/>
    </xf>
    <xf numFmtId="10" fontId="3" fillId="5" borderId="5" xfId="0" applyNumberFormat="1" applyFont="1" applyFill="1" applyBorder="1" applyAlignment="1" applyProtection="1">
      <alignment horizontal="center" vertical="center"/>
      <protection locked="0"/>
    </xf>
    <xf numFmtId="10" fontId="3" fillId="5" borderId="6" xfId="0" applyNumberFormat="1" applyFont="1" applyFill="1" applyBorder="1" applyAlignment="1" applyProtection="1">
      <alignment horizontal="center" vertical="center"/>
      <protection locked="0"/>
    </xf>
    <xf numFmtId="0" fontId="3" fillId="0" borderId="4" xfId="0" applyFont="1" applyBorder="1" applyAlignment="1" applyProtection="1">
      <alignment horizontal="center" vertical="center" wrapText="1"/>
      <protection hidden="1"/>
    </xf>
    <xf numFmtId="0" fontId="3" fillId="0" borderId="5" xfId="0" applyFont="1" applyBorder="1" applyAlignment="1" applyProtection="1">
      <alignment horizontal="center" vertical="center" wrapText="1"/>
      <protection hidden="1"/>
    </xf>
    <xf numFmtId="0" fontId="3" fillId="0" borderId="6" xfId="0" applyFont="1" applyBorder="1" applyAlignment="1" applyProtection="1">
      <alignment horizontal="center" vertical="center" wrapText="1"/>
      <protection hidden="1"/>
    </xf>
    <xf numFmtId="0" fontId="3" fillId="0" borderId="10" xfId="0" applyFont="1" applyBorder="1" applyAlignment="1">
      <alignment vertical="top" wrapText="1"/>
    </xf>
    <xf numFmtId="0" fontId="31" fillId="20" borderId="3" xfId="0" applyFont="1" applyFill="1" applyBorder="1" applyAlignment="1">
      <alignment vertical="center" wrapText="1"/>
    </xf>
    <xf numFmtId="0" fontId="31" fillId="20" borderId="13" xfId="0" applyFont="1" applyFill="1" applyBorder="1" applyAlignment="1">
      <alignment vertical="center" wrapText="1"/>
    </xf>
    <xf numFmtId="0" fontId="31" fillId="20" borderId="9" xfId="0" applyFont="1" applyFill="1" applyBorder="1" applyAlignment="1">
      <alignment vertical="center"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10" fontId="3" fillId="5" borderId="4" xfId="0" applyNumberFormat="1" applyFont="1" applyFill="1" applyBorder="1" applyAlignment="1" applyProtection="1">
      <alignment horizontal="center" vertical="center"/>
      <protection locked="0" hidden="1"/>
    </xf>
    <xf numFmtId="10" fontId="3" fillId="5" borderId="6" xfId="0" applyNumberFormat="1" applyFont="1" applyFill="1" applyBorder="1" applyAlignment="1" applyProtection="1">
      <alignment horizontal="center" vertical="center"/>
      <protection locked="0" hidden="1"/>
    </xf>
    <xf numFmtId="10" fontId="3" fillId="5" borderId="5" xfId="0" applyNumberFormat="1" applyFont="1" applyFill="1" applyBorder="1" applyAlignment="1" applyProtection="1">
      <alignment horizontal="center" vertical="center"/>
      <protection locked="0" hidden="1"/>
    </xf>
    <xf numFmtId="0" fontId="3" fillId="5" borderId="4" xfId="0" applyFont="1" applyFill="1" applyBorder="1" applyAlignment="1" applyProtection="1">
      <alignment horizontal="center" vertical="center"/>
      <protection locked="0" hidden="1"/>
    </xf>
    <xf numFmtId="0" fontId="3" fillId="5" borderId="5" xfId="0" applyFont="1" applyFill="1" applyBorder="1" applyAlignment="1" applyProtection="1">
      <alignment horizontal="center" vertical="center"/>
      <protection locked="0" hidden="1"/>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9" fontId="3" fillId="5" borderId="4" xfId="0" applyNumberFormat="1" applyFont="1" applyFill="1" applyBorder="1" applyAlignment="1" applyProtection="1">
      <alignment horizontal="center" vertical="center"/>
      <protection locked="0" hidden="1"/>
    </xf>
    <xf numFmtId="9" fontId="3" fillId="5" borderId="5" xfId="0" applyNumberFormat="1" applyFont="1" applyFill="1" applyBorder="1" applyAlignment="1" applyProtection="1">
      <alignment horizontal="center" vertical="center"/>
      <protection locked="0" hidden="1"/>
    </xf>
    <xf numFmtId="9" fontId="3" fillId="5" borderId="6" xfId="0" applyNumberFormat="1" applyFont="1" applyFill="1" applyBorder="1" applyAlignment="1" applyProtection="1">
      <alignment horizontal="center" vertical="center"/>
      <protection locked="0" hidden="1"/>
    </xf>
    <xf numFmtId="0" fontId="3" fillId="7" borderId="4" xfId="0" applyFont="1" applyFill="1" applyBorder="1" applyAlignment="1">
      <alignment horizontal="left" vertical="center"/>
    </xf>
    <xf numFmtId="0" fontId="3" fillId="7" borderId="5" xfId="0" applyFont="1" applyFill="1" applyBorder="1" applyAlignment="1">
      <alignment horizontal="left" vertical="center"/>
    </xf>
    <xf numFmtId="0" fontId="3" fillId="7" borderId="6" xfId="0" applyFont="1" applyFill="1" applyBorder="1" applyAlignment="1">
      <alignment horizontal="left" vertical="center"/>
    </xf>
    <xf numFmtId="0" fontId="3" fillId="12" borderId="4"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2" borderId="6" xfId="0" applyFont="1" applyFill="1" applyBorder="1" applyAlignment="1">
      <alignment horizontal="left" vertical="center" wrapText="1"/>
    </xf>
    <xf numFmtId="0" fontId="3" fillId="9" borderId="4" xfId="0" applyFont="1" applyFill="1" applyBorder="1" applyAlignment="1">
      <alignment horizontal="left" vertical="center"/>
    </xf>
    <xf numFmtId="0" fontId="3" fillId="9" borderId="5" xfId="0" applyFont="1" applyFill="1" applyBorder="1" applyAlignment="1">
      <alignment horizontal="left" vertical="center"/>
    </xf>
    <xf numFmtId="0" fontId="3" fillId="6" borderId="4" xfId="0" applyFont="1" applyFill="1" applyBorder="1" applyAlignment="1">
      <alignment horizontal="left" vertical="center" wrapText="1"/>
    </xf>
    <xf numFmtId="0" fontId="3" fillId="6" borderId="5" xfId="0" applyFont="1" applyFill="1" applyBorder="1" applyAlignment="1">
      <alignment horizontal="left" vertical="center" wrapText="1"/>
    </xf>
    <xf numFmtId="0" fontId="3" fillId="6" borderId="6" xfId="0" applyFont="1" applyFill="1" applyBorder="1" applyAlignment="1">
      <alignment horizontal="left" vertical="center" wrapText="1"/>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9" borderId="6" xfId="0" applyFont="1" applyFill="1" applyBorder="1" applyAlignment="1">
      <alignment horizontal="left" vertical="center"/>
    </xf>
    <xf numFmtId="0" fontId="3" fillId="8" borderId="4" xfId="0" applyFont="1" applyFill="1" applyBorder="1" applyAlignment="1">
      <alignment horizontal="left" vertical="center"/>
    </xf>
    <xf numFmtId="0" fontId="3" fillId="8" borderId="6" xfId="0" applyFont="1" applyFill="1" applyBorder="1" applyAlignment="1">
      <alignment horizontal="left" vertical="center"/>
    </xf>
    <xf numFmtId="0" fontId="3" fillId="8" borderId="4" xfId="0" applyFont="1" applyFill="1" applyBorder="1" applyAlignment="1">
      <alignment horizontal="left" vertical="center" wrapText="1"/>
    </xf>
    <xf numFmtId="0" fontId="3" fillId="8" borderId="6" xfId="0" applyFont="1" applyFill="1" applyBorder="1" applyAlignment="1">
      <alignment horizontal="left" vertical="center" wrapText="1"/>
    </xf>
    <xf numFmtId="0" fontId="8" fillId="3" borderId="13" xfId="0" applyFont="1" applyFill="1" applyBorder="1" applyAlignment="1">
      <alignment horizontal="center" vertical="center"/>
    </xf>
    <xf numFmtId="0" fontId="8" fillId="3" borderId="9" xfId="0" applyFont="1" applyFill="1" applyBorder="1" applyAlignment="1">
      <alignment horizontal="center" vertical="center"/>
    </xf>
    <xf numFmtId="0" fontId="3" fillId="0" borderId="13" xfId="0" applyFont="1" applyBorder="1" applyAlignment="1">
      <alignment horizontal="left" vertical="top" wrapText="1"/>
    </xf>
    <xf numFmtId="0" fontId="3" fillId="0" borderId="9" xfId="0" applyFont="1" applyBorder="1" applyAlignment="1">
      <alignment horizontal="left" vertical="top" wrapText="1"/>
    </xf>
    <xf numFmtId="0" fontId="14" fillId="0" borderId="4" xfId="0" applyFont="1" applyBorder="1" applyAlignment="1">
      <alignment horizontal="center"/>
    </xf>
    <xf numFmtId="0" fontId="14" fillId="0" borderId="5" xfId="0" applyFont="1" applyBorder="1" applyAlignment="1">
      <alignment horizontal="center"/>
    </xf>
    <xf numFmtId="0" fontId="14" fillId="0" borderId="6"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10" fontId="3" fillId="0" borderId="4" xfId="0" applyNumberFormat="1" applyFont="1" applyBorder="1" applyAlignment="1">
      <alignment horizontal="center" vertical="center"/>
    </xf>
    <xf numFmtId="10" fontId="3" fillId="0" borderId="5" xfId="0" applyNumberFormat="1" applyFont="1" applyBorder="1" applyAlignment="1">
      <alignment horizontal="center" vertical="center"/>
    </xf>
    <xf numFmtId="10" fontId="3" fillId="0" borderId="6" xfId="0" applyNumberFormat="1" applyFont="1" applyBorder="1" applyAlignment="1">
      <alignment horizontal="center" vertical="center"/>
    </xf>
    <xf numFmtId="0" fontId="13" fillId="6" borderId="10" xfId="0" applyFont="1" applyFill="1" applyBorder="1" applyAlignment="1">
      <alignment horizontal="center" vertical="center" wrapText="1"/>
    </xf>
    <xf numFmtId="0" fontId="13" fillId="0" borderId="10" xfId="0" applyFont="1" applyBorder="1" applyAlignment="1">
      <alignment horizontal="center" vertical="top"/>
    </xf>
    <xf numFmtId="0" fontId="3" fillId="0" borderId="10" xfId="0" applyFont="1" applyBorder="1" applyAlignment="1">
      <alignment horizontal="center"/>
    </xf>
    <xf numFmtId="0" fontId="13" fillId="0" borderId="4" xfId="0" applyFont="1" applyBorder="1" applyAlignment="1">
      <alignment horizontal="center"/>
    </xf>
    <xf numFmtId="0" fontId="3" fillId="0" borderId="10" xfId="0" applyFont="1" applyBorder="1" applyAlignment="1">
      <alignment horizontal="center" vertical="top" wrapText="1"/>
    </xf>
    <xf numFmtId="0" fontId="8" fillId="0" borderId="10" xfId="0" applyFont="1" applyBorder="1" applyAlignment="1">
      <alignment horizontal="center" vertical="top"/>
    </xf>
    <xf numFmtId="0" fontId="14" fillId="0" borderId="10" xfId="0" applyFont="1" applyBorder="1" applyAlignment="1">
      <alignment horizontal="center"/>
    </xf>
    <xf numFmtId="0" fontId="3" fillId="0" borderId="10" xfId="0" applyFont="1" applyBorder="1" applyAlignment="1">
      <alignment horizontal="center" vertical="center" wrapText="1"/>
    </xf>
    <xf numFmtId="0" fontId="8" fillId="8" borderId="10" xfId="0" applyFont="1" applyFill="1" applyBorder="1" applyAlignment="1">
      <alignment horizontal="center" vertical="center" wrapText="1"/>
    </xf>
    <xf numFmtId="0" fontId="11" fillId="0" borderId="10" xfId="0" applyFont="1" applyBorder="1" applyAlignment="1">
      <alignment horizontal="center" vertical="top"/>
    </xf>
    <xf numFmtId="0" fontId="13" fillId="3" borderId="10" xfId="0" applyFont="1" applyFill="1" applyBorder="1" applyAlignment="1">
      <alignment horizontal="center" vertical="center" wrapText="1"/>
    </xf>
    <xf numFmtId="0" fontId="3" fillId="0" borderId="10" xfId="0" applyFont="1" applyBorder="1" applyAlignment="1">
      <alignment horizontal="center" vertical="top"/>
    </xf>
    <xf numFmtId="0" fontId="3" fillId="0" borderId="22" xfId="0" applyFont="1" applyBorder="1" applyAlignment="1">
      <alignment vertical="top" wrapText="1"/>
    </xf>
    <xf numFmtId="0" fontId="3" fillId="0" borderId="16" xfId="0" applyFont="1" applyBorder="1" applyAlignment="1">
      <alignment vertical="top" wrapText="1"/>
    </xf>
    <xf numFmtId="0" fontId="3" fillId="0" borderId="21" xfId="0" applyFont="1" applyBorder="1" applyAlignment="1">
      <alignment vertical="top" wrapText="1"/>
    </xf>
    <xf numFmtId="0" fontId="3" fillId="0" borderId="8" xfId="0" applyFont="1" applyBorder="1" applyAlignment="1">
      <alignment horizontal="left" vertical="top" wrapText="1"/>
    </xf>
    <xf numFmtId="0" fontId="3" fillId="0" borderId="12" xfId="0" applyFont="1" applyBorder="1" applyAlignment="1">
      <alignment horizontal="left" vertical="top" wrapText="1"/>
    </xf>
    <xf numFmtId="0" fontId="3" fillId="0" borderId="16" xfId="0" applyFont="1" applyBorder="1" applyAlignment="1">
      <alignment horizontal="center" vertical="center"/>
    </xf>
    <xf numFmtId="0" fontId="3" fillId="0" borderId="20" xfId="0" applyFont="1" applyBorder="1" applyAlignment="1">
      <alignment horizontal="center" vertical="center"/>
    </xf>
    <xf numFmtId="0" fontId="13" fillId="4" borderId="10"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9" xfId="0" applyFont="1" applyFill="1" applyBorder="1" applyAlignment="1">
      <alignment horizontal="center" vertical="center"/>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3" fillId="0" borderId="10" xfId="0" applyFont="1" applyBorder="1" applyAlignment="1">
      <alignment horizontal="center" vertical="center"/>
    </xf>
    <xf numFmtId="0" fontId="3" fillId="15" borderId="16"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0" xfId="0" applyFont="1" applyFill="1" applyBorder="1" applyAlignment="1">
      <alignment horizontal="center" vertical="center"/>
    </xf>
    <xf numFmtId="0" fontId="3" fillId="0" borderId="23" xfId="0" applyFont="1" applyBorder="1" applyAlignment="1">
      <alignment horizontal="center" vertical="center"/>
    </xf>
    <xf numFmtId="0" fontId="3" fillId="0" borderId="16" xfId="0" applyFont="1" applyBorder="1" applyAlignment="1">
      <alignment horizontal="center"/>
    </xf>
    <xf numFmtId="0" fontId="3" fillId="0" borderId="23" xfId="0" applyFont="1" applyBorder="1" applyAlignment="1">
      <alignment horizontal="center"/>
    </xf>
    <xf numFmtId="0" fontId="3" fillId="0" borderId="20" xfId="0" applyFont="1" applyBorder="1" applyAlignment="1">
      <alignment horizontal="center"/>
    </xf>
    <xf numFmtId="0" fontId="3" fillId="0" borderId="8" xfId="0" applyFont="1" applyBorder="1" applyAlignment="1">
      <alignment vertical="top" wrapText="1"/>
    </xf>
    <xf numFmtId="0" fontId="18" fillId="0" borderId="3" xfId="0" applyFont="1" applyBorder="1" applyAlignment="1">
      <alignment vertical="top" wrapText="1"/>
    </xf>
    <xf numFmtId="0" fontId="18" fillId="0" borderId="13" xfId="0" applyFont="1" applyBorder="1" applyAlignment="1">
      <alignment vertical="top" wrapText="1"/>
    </xf>
    <xf numFmtId="0" fontId="18" fillId="0" borderId="9" xfId="0" applyFont="1" applyBorder="1" applyAlignment="1">
      <alignment vertical="top"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6" fillId="16" borderId="3" xfId="0" applyFont="1" applyFill="1" applyBorder="1" applyAlignment="1">
      <alignment horizontal="center" vertical="center" wrapText="1"/>
    </xf>
    <xf numFmtId="0" fontId="16" fillId="16" borderId="13" xfId="0" applyFont="1" applyFill="1" applyBorder="1" applyAlignment="1">
      <alignment horizontal="center" vertical="center" wrapText="1"/>
    </xf>
    <xf numFmtId="0" fontId="16" fillId="16" borderId="9" xfId="0" applyFont="1" applyFill="1" applyBorder="1" applyAlignment="1">
      <alignment horizontal="center" vertical="center" wrapText="1"/>
    </xf>
    <xf numFmtId="0" fontId="5" fillId="0" borderId="10" xfId="0" applyFont="1" applyBorder="1" applyAlignment="1">
      <alignment horizontal="left" vertical="top" wrapText="1"/>
    </xf>
    <xf numFmtId="0" fontId="15" fillId="10" borderId="10" xfId="0" applyFont="1" applyFill="1" applyBorder="1" applyAlignment="1">
      <alignment horizontal="center" vertical="center" wrapText="1"/>
    </xf>
    <xf numFmtId="0" fontId="13" fillId="8" borderId="10" xfId="0" applyFont="1" applyFill="1" applyBorder="1" applyAlignment="1">
      <alignment horizontal="center" vertical="center" wrapText="1"/>
    </xf>
    <xf numFmtId="0" fontId="27" fillId="0" borderId="16" xfId="0" applyFont="1" applyBorder="1" applyAlignment="1">
      <alignment vertical="top" wrapText="1"/>
    </xf>
    <xf numFmtId="0" fontId="5" fillId="0" borderId="16" xfId="0" applyFont="1" applyBorder="1" applyAlignment="1">
      <alignment vertical="top" wrapText="1"/>
    </xf>
    <xf numFmtId="0" fontId="27" fillId="0" borderId="14" xfId="0" applyFont="1" applyBorder="1" applyAlignment="1">
      <alignment wrapText="1"/>
    </xf>
    <xf numFmtId="0" fontId="5" fillId="0" borderId="14" xfId="0" applyFont="1" applyBorder="1" applyAlignment="1">
      <alignment wrapText="1"/>
    </xf>
    <xf numFmtId="0" fontId="15" fillId="10" borderId="4"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3" fillId="8" borderId="4"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15" fillId="10" borderId="11" xfId="0" applyFont="1" applyFill="1" applyBorder="1" applyAlignment="1">
      <alignment horizontal="center" vertical="center" wrapText="1"/>
    </xf>
    <xf numFmtId="0" fontId="5" fillId="0" borderId="20" xfId="0" applyFont="1" applyBorder="1" applyAlignment="1">
      <alignment horizontal="left" vertical="top" wrapText="1"/>
    </xf>
    <xf numFmtId="0" fontId="5" fillId="0" borderId="16" xfId="0" applyFont="1" applyBorder="1" applyAlignment="1">
      <alignment horizontal="left" vertical="top" wrapText="1"/>
    </xf>
    <xf numFmtId="0" fontId="13" fillId="0" borderId="10" xfId="0" applyFont="1" applyBorder="1" applyAlignment="1">
      <alignment horizontal="center"/>
    </xf>
    <xf numFmtId="0" fontId="13" fillId="8" borderId="6" xfId="0" applyFont="1" applyFill="1" applyBorder="1" applyAlignment="1">
      <alignment horizontal="center" vertical="center" wrapText="1"/>
    </xf>
    <xf numFmtId="0" fontId="13" fillId="0" borderId="5" xfId="0" applyFont="1" applyBorder="1" applyAlignment="1">
      <alignment horizontal="center"/>
    </xf>
    <xf numFmtId="0" fontId="13" fillId="0" borderId="6" xfId="0" applyFont="1" applyBorder="1" applyAlignment="1">
      <alignment horizontal="center"/>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14" fillId="0" borderId="10" xfId="0" applyFont="1" applyBorder="1" applyAlignment="1">
      <alignment horizontal="center" vertical="center"/>
    </xf>
    <xf numFmtId="0" fontId="3" fillId="0" borderId="10" xfId="0" applyFont="1" applyBorder="1" applyAlignment="1">
      <alignment horizontal="left" vertical="top"/>
    </xf>
    <xf numFmtId="0" fontId="11" fillId="0" borderId="10" xfId="0" applyFont="1" applyBorder="1" applyAlignment="1">
      <alignment horizontal="center" vertical="center"/>
    </xf>
    <xf numFmtId="0" fontId="36" fillId="23" borderId="4" xfId="0" applyFont="1" applyFill="1" applyBorder="1" applyAlignment="1">
      <alignment horizontal="left" vertical="center" wrapText="1"/>
    </xf>
    <xf numFmtId="0" fontId="37" fillId="0" borderId="5" xfId="0" applyFont="1" applyBorder="1" applyAlignment="1">
      <alignment horizontal="left" vertical="center"/>
    </xf>
    <xf numFmtId="0" fontId="37" fillId="0" borderId="6" xfId="0" applyFont="1" applyBorder="1" applyAlignment="1">
      <alignment horizontal="left" vertical="center"/>
    </xf>
    <xf numFmtId="0" fontId="36" fillId="22" borderId="5" xfId="0" applyFont="1" applyFill="1" applyBorder="1" applyAlignment="1">
      <alignment horizontal="left" vertical="center" wrapText="1"/>
    </xf>
    <xf numFmtId="0" fontId="36" fillId="24" borderId="4" xfId="0" applyFont="1" applyFill="1" applyBorder="1" applyAlignment="1">
      <alignment horizontal="left" vertical="center" wrapText="1"/>
    </xf>
    <xf numFmtId="0" fontId="36" fillId="25" borderId="4" xfId="0" applyFont="1" applyFill="1" applyBorder="1" applyAlignment="1">
      <alignment horizontal="left" vertical="center" wrapText="1"/>
    </xf>
    <xf numFmtId="0" fontId="36" fillId="22" borderId="10" xfId="0" applyFont="1" applyFill="1" applyBorder="1" applyAlignment="1">
      <alignment horizontal="left" vertical="center" wrapText="1"/>
    </xf>
    <xf numFmtId="0" fontId="37" fillId="0" borderId="10" xfId="0" applyFont="1" applyBorder="1" applyAlignment="1">
      <alignment horizontal="left" vertical="center"/>
    </xf>
    <xf numFmtId="0" fontId="36" fillId="23" borderId="5" xfId="0" applyFont="1" applyFill="1" applyBorder="1" applyAlignment="1">
      <alignment horizontal="left" vertical="center" wrapText="1"/>
    </xf>
    <xf numFmtId="0" fontId="3" fillId="15" borderId="4" xfId="0" applyFont="1" applyFill="1" applyBorder="1" applyAlignment="1">
      <alignment horizontal="left" vertical="center" wrapText="1"/>
    </xf>
    <xf numFmtId="0" fontId="36" fillId="28" borderId="4" xfId="0" applyFont="1" applyFill="1" applyBorder="1" applyAlignment="1">
      <alignment horizontal="left" vertical="center" wrapText="1"/>
    </xf>
    <xf numFmtId="0" fontId="36" fillId="29" borderId="4" xfId="0" applyFont="1" applyFill="1" applyBorder="1" applyAlignment="1">
      <alignment horizontal="left" vertical="center" wrapText="1"/>
    </xf>
    <xf numFmtId="0" fontId="36" fillId="30" borderId="4" xfId="0" applyFont="1" applyFill="1" applyBorder="1" applyAlignment="1">
      <alignment horizontal="left" vertical="center" wrapText="1"/>
    </xf>
    <xf numFmtId="0" fontId="36" fillId="31" borderId="4" xfId="0" applyFont="1" applyFill="1" applyBorder="1" applyAlignment="1">
      <alignment horizontal="left" vertical="center" wrapText="1"/>
    </xf>
    <xf numFmtId="0" fontId="36" fillId="22" borderId="4" xfId="0" applyFont="1" applyFill="1" applyBorder="1" applyAlignment="1">
      <alignment horizontal="left" vertical="center" wrapText="1"/>
    </xf>
    <xf numFmtId="0" fontId="3" fillId="15" borderId="10" xfId="0" applyFont="1" applyFill="1" applyBorder="1" applyAlignment="1">
      <alignment horizontal="left" vertical="center" wrapText="1"/>
    </xf>
    <xf numFmtId="0" fontId="36" fillId="32" borderId="4" xfId="0" applyFont="1" applyFill="1" applyBorder="1" applyAlignment="1">
      <alignment horizontal="left" vertical="center" wrapText="1"/>
    </xf>
    <xf numFmtId="0" fontId="36" fillId="27" borderId="4" xfId="0" applyFont="1" applyFill="1" applyBorder="1" applyAlignment="1">
      <alignment horizontal="left" vertical="center" wrapText="1"/>
    </xf>
    <xf numFmtId="0" fontId="36" fillId="26" borderId="4" xfId="0" applyFont="1" applyFill="1" applyBorder="1" applyAlignment="1">
      <alignment horizontal="left" vertical="center" wrapText="1"/>
    </xf>
  </cellXfs>
  <cellStyles count="1">
    <cellStyle name="Normal" xfId="0" builtinId="0"/>
  </cellStyles>
  <dxfs count="178">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FFFF00"/>
          <bgColor rgb="FFFFFF00"/>
        </patternFill>
      </fill>
    </dxf>
    <dxf>
      <fill>
        <patternFill patternType="solid">
          <fgColor rgb="FF4A86E8"/>
          <bgColor rgb="FF4A86E8"/>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FFFF00"/>
          <bgColor rgb="FFFFFF00"/>
        </patternFill>
      </fill>
    </dxf>
    <dxf>
      <fill>
        <patternFill patternType="solid">
          <fgColor rgb="FF4A86E8"/>
          <bgColor rgb="FF4A86E8"/>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FFFF00"/>
          <bgColor rgb="FFFFFF00"/>
        </patternFill>
      </fill>
    </dxf>
    <dxf>
      <fill>
        <patternFill patternType="solid">
          <fgColor rgb="FF4A86E8"/>
          <bgColor rgb="FF4A86E8"/>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FFFF00"/>
          <bgColor rgb="FFFFFF00"/>
        </patternFill>
      </fill>
    </dxf>
    <dxf>
      <fill>
        <patternFill patternType="solid">
          <fgColor rgb="FF4A86E8"/>
          <bgColor rgb="FF4A86E8"/>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s>
  <tableStyles count="0" defaultTableStyle="TableStyleMedium2" defaultPivotStyle="PivotStyleLight16"/>
  <colors>
    <mruColors>
      <color rgb="FFFF822D"/>
      <color rgb="FFFF7415"/>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79"/>
  <sheetViews>
    <sheetView tabSelected="1" zoomScale="70" zoomScaleNormal="70" workbookViewId="0">
      <pane ySplit="1" topLeftCell="A167" activePane="bottomLeft" state="frozen"/>
      <selection pane="bottomLeft" activeCell="F174" activeCellId="1" sqref="F168:F172 F174:F178"/>
    </sheetView>
  </sheetViews>
  <sheetFormatPr defaultColWidth="12.625" defaultRowHeight="15" customHeight="1"/>
  <cols>
    <col min="1" max="1" width="17" style="109" customWidth="1"/>
    <col min="2" max="2" width="8.625" style="45" customWidth="1"/>
    <col min="3" max="3" width="51.375" customWidth="1"/>
    <col min="4" max="4" width="28.75" customWidth="1"/>
    <col min="5" max="5" width="2.25" customWidth="1"/>
    <col min="6" max="6" width="44.5" style="109" customWidth="1"/>
    <col min="7" max="7" width="13.125" style="45" customWidth="1"/>
    <col min="8" max="8" width="15" style="45" customWidth="1"/>
    <col min="9" max="9" width="29.375" style="132" customWidth="1"/>
    <col min="10" max="10" width="22.75" customWidth="1"/>
  </cols>
  <sheetData>
    <row r="1" spans="1:10" ht="31.5">
      <c r="A1" s="2" t="s">
        <v>362</v>
      </c>
      <c r="B1" s="2" t="s">
        <v>0</v>
      </c>
      <c r="C1" s="2" t="s">
        <v>1</v>
      </c>
      <c r="D1" s="180" t="s">
        <v>2</v>
      </c>
      <c r="E1" s="181"/>
      <c r="F1" s="182"/>
      <c r="G1" s="2" t="s">
        <v>3</v>
      </c>
      <c r="H1" s="43" t="s">
        <v>359</v>
      </c>
      <c r="I1" s="130" t="s">
        <v>4</v>
      </c>
      <c r="J1" s="44" t="s">
        <v>5</v>
      </c>
    </row>
    <row r="2" spans="1:10" ht="81" customHeight="1">
      <c r="A2" s="5" t="s">
        <v>6</v>
      </c>
      <c r="B2" s="3">
        <v>1</v>
      </c>
      <c r="C2" s="9" t="s">
        <v>360</v>
      </c>
      <c r="D2" s="183" t="s">
        <v>361</v>
      </c>
      <c r="E2" s="184"/>
      <c r="F2" s="185"/>
      <c r="G2" s="7" t="s">
        <v>7</v>
      </c>
      <c r="H2" s="46" t="s">
        <v>7</v>
      </c>
      <c r="I2" s="129" t="str">
        <f>IF(H2="Tersedia","Tercapai","Tidak Tercapai")</f>
        <v>Tercapai</v>
      </c>
      <c r="J2" s="4" t="s">
        <v>448</v>
      </c>
    </row>
    <row r="3" spans="1:10" ht="190.5" customHeight="1">
      <c r="A3" s="8"/>
      <c r="B3" s="3">
        <v>2</v>
      </c>
      <c r="C3" s="9" t="s">
        <v>8</v>
      </c>
      <c r="D3" s="183" t="s">
        <v>9</v>
      </c>
      <c r="E3" s="184"/>
      <c r="F3" s="185"/>
      <c r="G3" s="49" t="s">
        <v>10</v>
      </c>
      <c r="H3" s="46" t="s">
        <v>11</v>
      </c>
      <c r="I3" s="129" t="str">
        <f>IF(H3="Tersedia","Tercapai","Tidak Tercapai")</f>
        <v>Tidak Tercapai</v>
      </c>
      <c r="J3" s="4" t="s">
        <v>448</v>
      </c>
    </row>
    <row r="4" spans="1:10" ht="115.5" customHeight="1">
      <c r="A4" s="8"/>
      <c r="B4" s="3">
        <v>3</v>
      </c>
      <c r="C4" s="9" t="s">
        <v>12</v>
      </c>
      <c r="D4" s="186" t="s">
        <v>13</v>
      </c>
      <c r="E4" s="187"/>
      <c r="F4" s="188"/>
      <c r="G4" s="49" t="s">
        <v>14</v>
      </c>
      <c r="H4" s="56" t="s">
        <v>15</v>
      </c>
      <c r="I4" s="129" t="str">
        <f>IF(H4="Terpenuhi 3 Aspek","Tercapai","Tidak Tercapai")</f>
        <v>Tercapai</v>
      </c>
      <c r="J4" s="4" t="s">
        <v>448</v>
      </c>
    </row>
    <row r="5" spans="1:10" ht="202.5" customHeight="1">
      <c r="A5" s="8"/>
      <c r="B5" s="3">
        <v>4</v>
      </c>
      <c r="C5" s="9" t="s">
        <v>16</v>
      </c>
      <c r="D5" s="189" t="s">
        <v>17</v>
      </c>
      <c r="E5" s="190"/>
      <c r="F5" s="191"/>
      <c r="G5" s="49" t="s">
        <v>18</v>
      </c>
      <c r="H5" s="56" t="s">
        <v>20</v>
      </c>
      <c r="I5" s="129" t="str">
        <f>IF(H5="Terpenuhi 5 Aspek","Tercapai","Tidak Tercapai")</f>
        <v>Tidak Tercapai</v>
      </c>
      <c r="J5" s="4" t="s">
        <v>448</v>
      </c>
    </row>
    <row r="6" spans="1:10" ht="72.75" customHeight="1">
      <c r="A6" s="8"/>
      <c r="B6" s="3">
        <v>5</v>
      </c>
      <c r="C6" s="9" t="s">
        <v>21</v>
      </c>
      <c r="D6" s="183" t="s">
        <v>22</v>
      </c>
      <c r="E6" s="184"/>
      <c r="F6" s="185"/>
      <c r="G6" s="49" t="s">
        <v>23</v>
      </c>
      <c r="H6" s="47">
        <v>4</v>
      </c>
      <c r="I6" s="129" t="str">
        <f>IF(H6&gt;3.25,"Tercapai","Tidak Tercapai")</f>
        <v>Tercapai</v>
      </c>
      <c r="J6" s="4"/>
    </row>
    <row r="7" spans="1:10" ht="96.75" customHeight="1">
      <c r="A7" s="8"/>
      <c r="B7" s="3"/>
      <c r="C7" s="4"/>
      <c r="D7" s="186" t="s">
        <v>24</v>
      </c>
      <c r="E7" s="187"/>
      <c r="F7" s="188"/>
      <c r="G7" s="49" t="s">
        <v>25</v>
      </c>
      <c r="H7" s="46" t="s">
        <v>25</v>
      </c>
      <c r="I7" s="129" t="str">
        <f>IF(H7="Terpenuhi","Tercapai","Tidak Tercapai")</f>
        <v>Tercapai</v>
      </c>
      <c r="J7" s="4"/>
    </row>
    <row r="8" spans="1:10" ht="51" customHeight="1">
      <c r="A8" s="8"/>
      <c r="B8" s="3"/>
      <c r="C8" s="4"/>
      <c r="D8" s="186" t="s">
        <v>26</v>
      </c>
      <c r="E8" s="187"/>
      <c r="F8" s="188"/>
      <c r="G8" s="49" t="s">
        <v>27</v>
      </c>
      <c r="H8" s="46">
        <v>6</v>
      </c>
      <c r="I8" s="129" t="str">
        <f>IF(H8&lt;=4,"Tercapai","Tidak Tercapai")</f>
        <v>Tidak Tercapai</v>
      </c>
      <c r="J8" s="4"/>
    </row>
    <row r="9" spans="1:10" ht="51" customHeight="1">
      <c r="A9" s="201"/>
      <c r="B9" s="204"/>
      <c r="C9" s="207"/>
      <c r="D9" s="183" t="s">
        <v>28</v>
      </c>
      <c r="E9" s="184"/>
      <c r="F9" s="185"/>
      <c r="G9" s="210" t="s">
        <v>29</v>
      </c>
      <c r="H9" s="213" t="e">
        <f>F11/F10</f>
        <v>#DIV/0!</v>
      </c>
      <c r="I9" s="216" t="e">
        <f>IF(H9&gt;=0.5,"Tercapai","Tidak Tercapai")</f>
        <v>#DIV/0!</v>
      </c>
      <c r="J9" s="223"/>
    </row>
    <row r="10" spans="1:10" ht="22.5" customHeight="1">
      <c r="A10" s="202"/>
      <c r="B10" s="205"/>
      <c r="C10" s="208"/>
      <c r="D10" s="54" t="s">
        <v>417</v>
      </c>
      <c r="E10" s="55" t="s">
        <v>363</v>
      </c>
      <c r="F10" s="115"/>
      <c r="G10" s="211"/>
      <c r="H10" s="214"/>
      <c r="I10" s="217"/>
      <c r="J10" s="224"/>
    </row>
    <row r="11" spans="1:10" ht="36" customHeight="1">
      <c r="A11" s="203"/>
      <c r="B11" s="206"/>
      <c r="C11" s="209"/>
      <c r="D11" s="54" t="s">
        <v>416</v>
      </c>
      <c r="E11" s="55" t="s">
        <v>363</v>
      </c>
      <c r="F11" s="115"/>
      <c r="G11" s="212"/>
      <c r="H11" s="215"/>
      <c r="I11" s="218"/>
      <c r="J11" s="225"/>
    </row>
    <row r="12" spans="1:10" ht="39.75" customHeight="1">
      <c r="A12" s="201"/>
      <c r="B12" s="204"/>
      <c r="C12" s="207"/>
      <c r="D12" s="183" t="s">
        <v>415</v>
      </c>
      <c r="E12" s="184"/>
      <c r="F12" s="185"/>
      <c r="G12" s="210" t="s">
        <v>29</v>
      </c>
      <c r="H12" s="226" t="e">
        <f>F10/F13</f>
        <v>#DIV/0!</v>
      </c>
      <c r="I12" s="216" t="e">
        <f>IF(H12&gt;=0.85,"Tercapai","Tidak Tercapai")</f>
        <v>#DIV/0!</v>
      </c>
      <c r="J12" s="223"/>
    </row>
    <row r="13" spans="1:10" ht="36.75" customHeight="1">
      <c r="A13" s="203"/>
      <c r="B13" s="206"/>
      <c r="C13" s="209"/>
      <c r="D13" s="93" t="s">
        <v>418</v>
      </c>
      <c r="E13" s="92" t="s">
        <v>363</v>
      </c>
      <c r="F13" s="116"/>
      <c r="G13" s="212"/>
      <c r="H13" s="227"/>
      <c r="I13" s="218"/>
      <c r="J13" s="225"/>
    </row>
    <row r="14" spans="1:10" ht="84" customHeight="1">
      <c r="A14" s="8"/>
      <c r="B14" s="3"/>
      <c r="C14" s="4"/>
      <c r="D14" s="183" t="s">
        <v>30</v>
      </c>
      <c r="E14" s="184"/>
      <c r="F14" s="185"/>
      <c r="G14" s="49" t="s">
        <v>25</v>
      </c>
      <c r="H14" s="46" t="s">
        <v>25</v>
      </c>
      <c r="I14" s="129" t="str">
        <f>IF(H14="Terpenuhi","Tercapai","Tidak Tercapai")</f>
        <v>Tercapai</v>
      </c>
      <c r="J14" s="4"/>
    </row>
    <row r="15" spans="1:10" ht="66" customHeight="1">
      <c r="A15" s="201"/>
      <c r="B15" s="204"/>
      <c r="C15" s="207"/>
      <c r="D15" s="195" t="s">
        <v>31</v>
      </c>
      <c r="E15" s="196"/>
      <c r="F15" s="197"/>
      <c r="G15" s="210" t="s">
        <v>29</v>
      </c>
      <c r="H15" s="226" t="e">
        <f>F16/F10</f>
        <v>#DIV/0!</v>
      </c>
      <c r="I15" s="216" t="e">
        <f>IF(H15&gt;=0.6,"Tercapai","Tidak Tercapai")</f>
        <v>#DIV/0!</v>
      </c>
      <c r="J15" s="223"/>
    </row>
    <row r="16" spans="1:10" ht="39.75" customHeight="1">
      <c r="A16" s="203"/>
      <c r="B16" s="206"/>
      <c r="C16" s="209"/>
      <c r="D16" s="50" t="s">
        <v>367</v>
      </c>
      <c r="E16" s="51" t="s">
        <v>363</v>
      </c>
      <c r="F16" s="117"/>
      <c r="G16" s="212"/>
      <c r="H16" s="227"/>
      <c r="I16" s="218"/>
      <c r="J16" s="225"/>
    </row>
    <row r="17" spans="1:10" ht="43.5" customHeight="1">
      <c r="A17" s="201"/>
      <c r="B17" s="204"/>
      <c r="C17" s="207"/>
      <c r="D17" s="195" t="s">
        <v>32</v>
      </c>
      <c r="E17" s="196"/>
      <c r="F17" s="197"/>
      <c r="G17" s="210" t="s">
        <v>29</v>
      </c>
      <c r="H17" s="226" t="e">
        <f>F18/F10</f>
        <v>#DIV/0!</v>
      </c>
      <c r="I17" s="216" t="e">
        <f>IF(H17&gt;=0.05,"Tercapai","Tidak Tercapai")</f>
        <v>#DIV/0!</v>
      </c>
      <c r="J17" s="4"/>
    </row>
    <row r="18" spans="1:10" ht="56.25" customHeight="1">
      <c r="A18" s="203"/>
      <c r="B18" s="206"/>
      <c r="C18" s="209"/>
      <c r="D18" s="50" t="s">
        <v>368</v>
      </c>
      <c r="E18" s="51" t="s">
        <v>363</v>
      </c>
      <c r="F18" s="117"/>
      <c r="G18" s="212"/>
      <c r="H18" s="227"/>
      <c r="I18" s="218"/>
      <c r="J18" s="4"/>
    </row>
    <row r="19" spans="1:10" ht="60.75" customHeight="1">
      <c r="A19" s="201"/>
      <c r="B19" s="204"/>
      <c r="C19" s="207"/>
      <c r="D19" s="192" t="s">
        <v>33</v>
      </c>
      <c r="E19" s="193"/>
      <c r="F19" s="194"/>
      <c r="G19" s="210" t="s">
        <v>29</v>
      </c>
      <c r="H19" s="226" t="e">
        <f>F20/F10</f>
        <v>#DIV/0!</v>
      </c>
      <c r="I19" s="216" t="e">
        <f>IF(H19&gt;=0.2,"Tercapai","Tidak Tercapai")</f>
        <v>#DIV/0!</v>
      </c>
      <c r="J19" s="4"/>
    </row>
    <row r="20" spans="1:10" ht="72.75" customHeight="1">
      <c r="A20" s="203"/>
      <c r="B20" s="206"/>
      <c r="C20" s="209"/>
      <c r="D20" s="50" t="s">
        <v>369</v>
      </c>
      <c r="E20" s="51" t="s">
        <v>363</v>
      </c>
      <c r="F20" s="117"/>
      <c r="G20" s="212"/>
      <c r="H20" s="227"/>
      <c r="I20" s="218"/>
      <c r="J20" s="4"/>
    </row>
    <row r="21" spans="1:10" ht="43.5" customHeight="1">
      <c r="A21" s="201"/>
      <c r="B21" s="204"/>
      <c r="C21" s="207"/>
      <c r="D21" s="192" t="s">
        <v>34</v>
      </c>
      <c r="E21" s="193"/>
      <c r="F21" s="194"/>
      <c r="G21" s="210" t="s">
        <v>29</v>
      </c>
      <c r="H21" s="226" t="e">
        <f>F22/F10</f>
        <v>#DIV/0!</v>
      </c>
      <c r="I21" s="216" t="e">
        <f>IF(H21&gt;=0.6,"Tercapai","Tidak Tercapai")</f>
        <v>#DIV/0!</v>
      </c>
      <c r="J21" s="4"/>
    </row>
    <row r="22" spans="1:10" ht="70.5" customHeight="1">
      <c r="A22" s="203"/>
      <c r="B22" s="206"/>
      <c r="C22" s="209"/>
      <c r="D22" s="50" t="s">
        <v>370</v>
      </c>
      <c r="E22" s="51" t="s">
        <v>363</v>
      </c>
      <c r="F22" s="117"/>
      <c r="G22" s="212"/>
      <c r="H22" s="227"/>
      <c r="I22" s="218"/>
      <c r="J22" s="4"/>
    </row>
    <row r="23" spans="1:10" ht="43.5" customHeight="1">
      <c r="A23" s="201"/>
      <c r="B23" s="204"/>
      <c r="C23" s="207"/>
      <c r="D23" s="192" t="s">
        <v>35</v>
      </c>
      <c r="E23" s="193"/>
      <c r="F23" s="194"/>
      <c r="G23" s="210" t="s">
        <v>29</v>
      </c>
      <c r="H23" s="226" t="e">
        <f>F24/F10</f>
        <v>#DIV/0!</v>
      </c>
      <c r="I23" s="216" t="e">
        <f>IF(H23&gt;=0.15,"Tercapai","Tidak Tercapai")</f>
        <v>#DIV/0!</v>
      </c>
      <c r="J23" s="4"/>
    </row>
    <row r="24" spans="1:10" ht="43.5" customHeight="1">
      <c r="A24" s="203"/>
      <c r="B24" s="206"/>
      <c r="C24" s="209"/>
      <c r="D24" s="50" t="s">
        <v>371</v>
      </c>
      <c r="E24" s="51" t="s">
        <v>363</v>
      </c>
      <c r="F24" s="117"/>
      <c r="G24" s="212"/>
      <c r="H24" s="228"/>
      <c r="I24" s="218"/>
      <c r="J24" s="4"/>
    </row>
    <row r="25" spans="1:10" ht="69.75" customHeight="1">
      <c r="A25" s="8"/>
      <c r="B25" s="3"/>
      <c r="C25" s="4"/>
      <c r="D25" s="198" t="s">
        <v>36</v>
      </c>
      <c r="E25" s="199"/>
      <c r="F25" s="200"/>
      <c r="G25" s="49" t="s">
        <v>37</v>
      </c>
      <c r="H25" s="52">
        <v>4</v>
      </c>
      <c r="I25" s="129" t="str">
        <f>IF(H25&gt;=4,"Tercapai","Tidak Tercapai")</f>
        <v>Tercapai</v>
      </c>
      <c r="J25" s="4"/>
    </row>
    <row r="26" spans="1:10" ht="93.75" customHeight="1">
      <c r="A26" s="201"/>
      <c r="B26" s="204">
        <v>6</v>
      </c>
      <c r="C26" s="247" t="s">
        <v>38</v>
      </c>
      <c r="D26" s="186" t="s">
        <v>364</v>
      </c>
      <c r="E26" s="187"/>
      <c r="F26" s="188"/>
      <c r="G26" s="210" t="s">
        <v>29</v>
      </c>
      <c r="H26" s="226" t="e">
        <f>F27/F10</f>
        <v>#DIV/0!</v>
      </c>
      <c r="I26" s="216" t="e">
        <f>IF(H26&gt;=0.2,"Tercapai","Tidak Tercapai")</f>
        <v>#DIV/0!</v>
      </c>
      <c r="J26" s="223"/>
    </row>
    <row r="27" spans="1:10" ht="54" customHeight="1">
      <c r="A27" s="203"/>
      <c r="B27" s="206"/>
      <c r="C27" s="249"/>
      <c r="D27" s="50" t="s">
        <v>372</v>
      </c>
      <c r="E27" s="51" t="s">
        <v>363</v>
      </c>
      <c r="F27" s="117"/>
      <c r="G27" s="212"/>
      <c r="H27" s="227"/>
      <c r="I27" s="218"/>
      <c r="J27" s="225"/>
    </row>
    <row r="28" spans="1:10" ht="128.25" customHeight="1">
      <c r="A28" s="11" t="s">
        <v>39</v>
      </c>
      <c r="B28" s="3">
        <v>7</v>
      </c>
      <c r="C28" s="9" t="s">
        <v>40</v>
      </c>
      <c r="D28" s="183" t="s">
        <v>41</v>
      </c>
      <c r="E28" s="184"/>
      <c r="F28" s="185"/>
      <c r="G28" s="49" t="s">
        <v>7</v>
      </c>
      <c r="H28" s="46" t="s">
        <v>7</v>
      </c>
      <c r="I28" s="129" t="str">
        <f>IF(H28="Tersedia","Tercapai","Tidak Tercapai")</f>
        <v>Tercapai</v>
      </c>
      <c r="J28" s="4"/>
    </row>
    <row r="29" spans="1:10" ht="96" customHeight="1">
      <c r="A29" s="11"/>
      <c r="B29" s="3">
        <v>8</v>
      </c>
      <c r="C29" s="9" t="s">
        <v>42</v>
      </c>
      <c r="D29" s="183" t="s">
        <v>43</v>
      </c>
      <c r="E29" s="184"/>
      <c r="F29" s="185"/>
      <c r="G29" s="49" t="s">
        <v>7</v>
      </c>
      <c r="H29" s="46" t="s">
        <v>7</v>
      </c>
      <c r="I29" s="129" t="str">
        <f>IF(H29="Tersedia","Tercapai","Tidak Tercapai")</f>
        <v>Tercapai</v>
      </c>
      <c r="J29" s="4"/>
    </row>
    <row r="30" spans="1:10" ht="105.75" customHeight="1">
      <c r="A30" s="11"/>
      <c r="B30" s="3">
        <v>9</v>
      </c>
      <c r="C30" s="9" t="s">
        <v>44</v>
      </c>
      <c r="D30" s="192" t="s">
        <v>45</v>
      </c>
      <c r="E30" s="193"/>
      <c r="F30" s="194"/>
      <c r="G30" s="49" t="s">
        <v>7</v>
      </c>
      <c r="H30" s="46" t="s">
        <v>7</v>
      </c>
      <c r="I30" s="129" t="str">
        <f>IF(H30="Tersedia","Tercapai","Tidak Tercapai")</f>
        <v>Tercapai</v>
      </c>
      <c r="J30" s="4"/>
    </row>
    <row r="31" spans="1:10" ht="87" customHeight="1">
      <c r="A31" s="11"/>
      <c r="B31" s="3"/>
      <c r="C31" s="4"/>
      <c r="D31" s="192" t="s">
        <v>46</v>
      </c>
      <c r="E31" s="193"/>
      <c r="F31" s="194"/>
      <c r="G31" s="49" t="s">
        <v>47</v>
      </c>
      <c r="H31" s="53">
        <v>4</v>
      </c>
      <c r="I31" s="129" t="str">
        <f>IF(H31&gt;3,"Tercapai","Tidak Tercapai")</f>
        <v>Tercapai</v>
      </c>
      <c r="J31" s="4"/>
    </row>
    <row r="32" spans="1:10" ht="87" customHeight="1">
      <c r="A32" s="11"/>
      <c r="B32" s="3"/>
      <c r="C32" s="4"/>
      <c r="D32" s="192" t="s">
        <v>48</v>
      </c>
      <c r="E32" s="193"/>
      <c r="F32" s="194"/>
      <c r="G32" s="49" t="s">
        <v>7</v>
      </c>
      <c r="H32" s="46" t="s">
        <v>7</v>
      </c>
      <c r="I32" s="129" t="str">
        <f t="shared" ref="I32:I37" si="0">IF(H32="Tersedia","Tercapai","Tidak Tercapai")</f>
        <v>Tercapai</v>
      </c>
      <c r="J32" s="4"/>
    </row>
    <row r="33" spans="1:10" ht="125.25" customHeight="1">
      <c r="A33" s="12" t="s">
        <v>49</v>
      </c>
      <c r="B33" s="3">
        <v>10</v>
      </c>
      <c r="C33" s="9" t="s">
        <v>50</v>
      </c>
      <c r="D33" s="192" t="s">
        <v>51</v>
      </c>
      <c r="E33" s="193"/>
      <c r="F33" s="194"/>
      <c r="G33" s="49" t="s">
        <v>7</v>
      </c>
      <c r="H33" s="46" t="s">
        <v>7</v>
      </c>
      <c r="I33" s="129" t="str">
        <f t="shared" si="0"/>
        <v>Tercapai</v>
      </c>
      <c r="J33" s="4"/>
    </row>
    <row r="34" spans="1:10" ht="123.75" customHeight="1">
      <c r="A34" s="13"/>
      <c r="B34" s="3">
        <v>11</v>
      </c>
      <c r="C34" s="9" t="s">
        <v>52</v>
      </c>
      <c r="D34" s="183" t="s">
        <v>53</v>
      </c>
      <c r="E34" s="184"/>
      <c r="F34" s="185"/>
      <c r="G34" s="49" t="s">
        <v>7</v>
      </c>
      <c r="H34" s="46" t="s">
        <v>7</v>
      </c>
      <c r="I34" s="129" t="str">
        <f t="shared" si="0"/>
        <v>Tercapai</v>
      </c>
      <c r="J34" s="4"/>
    </row>
    <row r="35" spans="1:10" ht="126" customHeight="1">
      <c r="A35" s="13"/>
      <c r="B35" s="3">
        <v>12</v>
      </c>
      <c r="C35" s="9" t="s">
        <v>54</v>
      </c>
      <c r="D35" s="183" t="s">
        <v>55</v>
      </c>
      <c r="E35" s="184"/>
      <c r="F35" s="185"/>
      <c r="G35" s="49" t="s">
        <v>7</v>
      </c>
      <c r="H35" s="46" t="s">
        <v>7</v>
      </c>
      <c r="I35" s="129" t="str">
        <f t="shared" si="0"/>
        <v>Tercapai</v>
      </c>
      <c r="J35" s="4"/>
    </row>
    <row r="36" spans="1:10" ht="126.75" customHeight="1">
      <c r="A36" s="13"/>
      <c r="B36" s="3">
        <v>13</v>
      </c>
      <c r="C36" s="9" t="s">
        <v>56</v>
      </c>
      <c r="D36" s="183" t="s">
        <v>57</v>
      </c>
      <c r="E36" s="184"/>
      <c r="F36" s="185"/>
      <c r="G36" s="49" t="s">
        <v>7</v>
      </c>
      <c r="H36" s="46" t="s">
        <v>7</v>
      </c>
      <c r="I36" s="129" t="str">
        <f t="shared" si="0"/>
        <v>Tercapai</v>
      </c>
      <c r="J36" s="4"/>
    </row>
    <row r="37" spans="1:10" ht="76.5" customHeight="1">
      <c r="A37" s="13"/>
      <c r="B37" s="3"/>
      <c r="C37" s="4"/>
      <c r="D37" s="183" t="s">
        <v>58</v>
      </c>
      <c r="E37" s="184"/>
      <c r="F37" s="185"/>
      <c r="G37" s="49" t="s">
        <v>7</v>
      </c>
      <c r="H37" s="46" t="s">
        <v>7</v>
      </c>
      <c r="I37" s="129" t="str">
        <f t="shared" si="0"/>
        <v>Tercapai</v>
      </c>
      <c r="J37" s="4"/>
    </row>
    <row r="38" spans="1:10" ht="69.75" customHeight="1">
      <c r="A38" s="236"/>
      <c r="B38" s="204"/>
      <c r="C38" s="207"/>
      <c r="D38" s="183" t="s">
        <v>59</v>
      </c>
      <c r="E38" s="184"/>
      <c r="F38" s="185"/>
      <c r="G38" s="210" t="s">
        <v>29</v>
      </c>
      <c r="H38" s="226" t="e">
        <f>F40/F39</f>
        <v>#DIV/0!</v>
      </c>
      <c r="I38" s="216" t="e">
        <f>IF(H38&gt;=0.25,"Tercapai","Tidak Tercapai")</f>
        <v>#DIV/0!</v>
      </c>
      <c r="J38" s="223"/>
    </row>
    <row r="39" spans="1:10" ht="27.75" customHeight="1">
      <c r="A39" s="237"/>
      <c r="B39" s="205"/>
      <c r="C39" s="208"/>
      <c r="D39" s="54" t="s">
        <v>366</v>
      </c>
      <c r="E39" s="55" t="s">
        <v>363</v>
      </c>
      <c r="F39" s="115"/>
      <c r="G39" s="211"/>
      <c r="H39" s="228"/>
      <c r="I39" s="217"/>
      <c r="J39" s="224"/>
    </row>
    <row r="40" spans="1:10" ht="45" customHeight="1">
      <c r="A40" s="238"/>
      <c r="B40" s="206"/>
      <c r="C40" s="209"/>
      <c r="D40" s="54" t="s">
        <v>365</v>
      </c>
      <c r="E40" s="55" t="s">
        <v>363</v>
      </c>
      <c r="F40" s="115"/>
      <c r="G40" s="212"/>
      <c r="H40" s="227"/>
      <c r="I40" s="218"/>
      <c r="J40" s="225"/>
    </row>
    <row r="41" spans="1:10" ht="93.75">
      <c r="A41" s="13"/>
      <c r="B41" s="3">
        <v>14</v>
      </c>
      <c r="C41" s="9" t="s">
        <v>60</v>
      </c>
      <c r="D41" s="183" t="s">
        <v>61</v>
      </c>
      <c r="E41" s="184"/>
      <c r="F41" s="185"/>
      <c r="G41" s="49" t="s">
        <v>7</v>
      </c>
      <c r="H41" s="46" t="s">
        <v>7</v>
      </c>
      <c r="I41" s="129" t="str">
        <f>IF(H41="Tersedia","Tercapai","Tidak Tercapai")</f>
        <v>Tercapai</v>
      </c>
      <c r="J41" s="4"/>
    </row>
    <row r="42" spans="1:10" ht="133.5" customHeight="1">
      <c r="A42" s="236"/>
      <c r="B42" s="204"/>
      <c r="C42" s="207"/>
      <c r="D42" s="183" t="s">
        <v>62</v>
      </c>
      <c r="E42" s="184"/>
      <c r="F42" s="185"/>
      <c r="G42" s="210" t="s">
        <v>29</v>
      </c>
      <c r="H42" s="226" t="e">
        <f>F43/F44</f>
        <v>#DIV/0!</v>
      </c>
      <c r="I42" s="216" t="e">
        <f>IF(H42&gt;=0.2,"Tercapai","Tidak Tercapai")</f>
        <v>#DIV/0!</v>
      </c>
      <c r="J42" s="223"/>
    </row>
    <row r="43" spans="1:10" ht="25.5" customHeight="1">
      <c r="A43" s="237"/>
      <c r="B43" s="205"/>
      <c r="C43" s="208"/>
      <c r="D43" s="54" t="s">
        <v>373</v>
      </c>
      <c r="E43" s="55" t="s">
        <v>363</v>
      </c>
      <c r="F43" s="115"/>
      <c r="G43" s="211"/>
      <c r="H43" s="228"/>
      <c r="I43" s="217"/>
      <c r="J43" s="224"/>
    </row>
    <row r="44" spans="1:10" ht="27.75" customHeight="1">
      <c r="A44" s="238"/>
      <c r="B44" s="206"/>
      <c r="C44" s="209"/>
      <c r="D44" s="54" t="s">
        <v>374</v>
      </c>
      <c r="E44" s="55" t="s">
        <v>363</v>
      </c>
      <c r="F44" s="115"/>
      <c r="G44" s="212"/>
      <c r="H44" s="227"/>
      <c r="I44" s="218"/>
      <c r="J44" s="225"/>
    </row>
    <row r="45" spans="1:10" ht="123">
      <c r="A45" s="13"/>
      <c r="B45" s="3">
        <v>15</v>
      </c>
      <c r="C45" s="9" t="s">
        <v>63</v>
      </c>
      <c r="D45" s="183" t="s">
        <v>64</v>
      </c>
      <c r="E45" s="184"/>
      <c r="F45" s="185"/>
      <c r="G45" s="49" t="s">
        <v>7</v>
      </c>
      <c r="H45" s="46" t="s">
        <v>7</v>
      </c>
      <c r="I45" s="129" t="str">
        <f t="shared" ref="I45:I51" si="1">IF(H45="Tersedia","Tercapai","Tidak Tercapai")</f>
        <v>Tercapai</v>
      </c>
      <c r="J45" s="4"/>
    </row>
    <row r="46" spans="1:10" ht="83.25" customHeight="1">
      <c r="A46" s="13"/>
      <c r="B46" s="3"/>
      <c r="C46" s="4"/>
      <c r="D46" s="183" t="s">
        <v>65</v>
      </c>
      <c r="E46" s="184"/>
      <c r="F46" s="185"/>
      <c r="G46" s="49" t="s">
        <v>7</v>
      </c>
      <c r="H46" s="46" t="s">
        <v>7</v>
      </c>
      <c r="I46" s="129" t="str">
        <f t="shared" si="1"/>
        <v>Tercapai</v>
      </c>
      <c r="J46" s="4"/>
    </row>
    <row r="47" spans="1:10" ht="169.5" customHeight="1">
      <c r="A47" s="13"/>
      <c r="B47" s="3">
        <v>16</v>
      </c>
      <c r="C47" s="9" t="s">
        <v>66</v>
      </c>
      <c r="D47" s="183" t="s">
        <v>67</v>
      </c>
      <c r="E47" s="184"/>
      <c r="F47" s="185"/>
      <c r="G47" s="49" t="s">
        <v>7</v>
      </c>
      <c r="H47" s="46" t="s">
        <v>7</v>
      </c>
      <c r="I47" s="129" t="str">
        <f t="shared" si="1"/>
        <v>Tercapai</v>
      </c>
      <c r="J47" s="4"/>
    </row>
    <row r="48" spans="1:10" ht="146.25" customHeight="1">
      <c r="A48" s="13"/>
      <c r="B48" s="3">
        <v>17</v>
      </c>
      <c r="C48" s="9" t="s">
        <v>68</v>
      </c>
      <c r="D48" s="183" t="s">
        <v>69</v>
      </c>
      <c r="E48" s="184"/>
      <c r="F48" s="185"/>
      <c r="G48" s="49" t="s">
        <v>7</v>
      </c>
      <c r="H48" s="46" t="s">
        <v>7</v>
      </c>
      <c r="I48" s="129" t="str">
        <f t="shared" si="1"/>
        <v>Tercapai</v>
      </c>
      <c r="J48" s="4"/>
    </row>
    <row r="49" spans="1:10" ht="114" customHeight="1">
      <c r="A49" s="13"/>
      <c r="B49" s="3">
        <v>18</v>
      </c>
      <c r="C49" s="9" t="s">
        <v>70</v>
      </c>
      <c r="D49" s="183" t="s">
        <v>71</v>
      </c>
      <c r="E49" s="184"/>
      <c r="F49" s="185"/>
      <c r="G49" s="49" t="s">
        <v>7</v>
      </c>
      <c r="H49" s="46" t="s">
        <v>7</v>
      </c>
      <c r="I49" s="129" t="str">
        <f t="shared" si="1"/>
        <v>Tercapai</v>
      </c>
      <c r="J49" s="4"/>
    </row>
    <row r="50" spans="1:10" ht="66" customHeight="1">
      <c r="A50" s="13"/>
      <c r="B50" s="3"/>
      <c r="C50" s="4"/>
      <c r="D50" s="183" t="s">
        <v>72</v>
      </c>
      <c r="E50" s="184"/>
      <c r="F50" s="185"/>
      <c r="G50" s="49" t="s">
        <v>7</v>
      </c>
      <c r="H50" s="46" t="s">
        <v>7</v>
      </c>
      <c r="I50" s="129" t="str">
        <f t="shared" si="1"/>
        <v>Tercapai</v>
      </c>
      <c r="J50" s="4"/>
    </row>
    <row r="51" spans="1:10" ht="60.75" customHeight="1">
      <c r="A51" s="13"/>
      <c r="B51" s="3"/>
      <c r="C51" s="4"/>
      <c r="D51" s="183" t="s">
        <v>73</v>
      </c>
      <c r="E51" s="184"/>
      <c r="F51" s="185"/>
      <c r="G51" s="49" t="s">
        <v>7</v>
      </c>
      <c r="H51" s="46" t="s">
        <v>7</v>
      </c>
      <c r="I51" s="129" t="str">
        <f t="shared" si="1"/>
        <v>Tercapai</v>
      </c>
      <c r="J51" s="4"/>
    </row>
    <row r="52" spans="1:10" ht="72" customHeight="1">
      <c r="A52" s="236"/>
      <c r="B52" s="204"/>
      <c r="C52" s="207"/>
      <c r="D52" s="183" t="s">
        <v>74</v>
      </c>
      <c r="E52" s="184"/>
      <c r="F52" s="185"/>
      <c r="G52" s="210" t="s">
        <v>29</v>
      </c>
      <c r="H52" s="226" t="e">
        <f>F53/F10</f>
        <v>#DIV/0!</v>
      </c>
      <c r="I52" s="216" t="e">
        <f>IF(H52&gt;=0.2,"Tercapai","Tidak Tercapai")</f>
        <v>#DIV/0!</v>
      </c>
      <c r="J52" s="223"/>
    </row>
    <row r="53" spans="1:10" ht="59.25" customHeight="1">
      <c r="A53" s="238"/>
      <c r="B53" s="206"/>
      <c r="C53" s="209"/>
      <c r="D53" s="50" t="s">
        <v>372</v>
      </c>
      <c r="E53" s="51" t="s">
        <v>363</v>
      </c>
      <c r="F53" s="117"/>
      <c r="G53" s="212"/>
      <c r="H53" s="227"/>
      <c r="I53" s="218"/>
      <c r="J53" s="225"/>
    </row>
    <row r="54" spans="1:10" ht="67.5" customHeight="1">
      <c r="A54" s="13"/>
      <c r="B54" s="3">
        <v>19</v>
      </c>
      <c r="C54" s="9" t="s">
        <v>75</v>
      </c>
      <c r="D54" s="183" t="s">
        <v>76</v>
      </c>
      <c r="E54" s="184"/>
      <c r="F54" s="185"/>
      <c r="G54" s="49" t="s">
        <v>7</v>
      </c>
      <c r="H54" s="46" t="s">
        <v>7</v>
      </c>
      <c r="I54" s="129" t="str">
        <f t="shared" ref="I54:I68" si="2">IF(H54="Tersedia","Tercapai","Tidak Tercapai")</f>
        <v>Tercapai</v>
      </c>
      <c r="J54" s="4"/>
    </row>
    <row r="55" spans="1:10" ht="100.5" customHeight="1">
      <c r="A55" s="13"/>
      <c r="B55" s="3">
        <v>20</v>
      </c>
      <c r="C55" s="9" t="s">
        <v>77</v>
      </c>
      <c r="D55" s="183" t="s">
        <v>78</v>
      </c>
      <c r="E55" s="184"/>
      <c r="F55" s="185"/>
      <c r="G55" s="49" t="s">
        <v>7</v>
      </c>
      <c r="H55" s="46" t="s">
        <v>7</v>
      </c>
      <c r="I55" s="129" t="str">
        <f t="shared" si="2"/>
        <v>Tercapai</v>
      </c>
      <c r="J55" s="4"/>
    </row>
    <row r="56" spans="1:10" ht="58.5" customHeight="1">
      <c r="A56" s="13"/>
      <c r="B56" s="3">
        <v>21</v>
      </c>
      <c r="C56" s="9" t="s">
        <v>79</v>
      </c>
      <c r="D56" s="183" t="s">
        <v>80</v>
      </c>
      <c r="E56" s="184"/>
      <c r="F56" s="185"/>
      <c r="G56" s="49" t="s">
        <v>7</v>
      </c>
      <c r="H56" s="46" t="s">
        <v>7</v>
      </c>
      <c r="I56" s="129" t="str">
        <f t="shared" si="2"/>
        <v>Tercapai</v>
      </c>
      <c r="J56" s="4"/>
    </row>
    <row r="57" spans="1:10" ht="48" customHeight="1">
      <c r="A57" s="13"/>
      <c r="B57" s="3"/>
      <c r="C57" s="4"/>
      <c r="D57" s="183" t="s">
        <v>81</v>
      </c>
      <c r="E57" s="184"/>
      <c r="F57" s="185"/>
      <c r="G57" s="49" t="s">
        <v>7</v>
      </c>
      <c r="H57" s="46" t="s">
        <v>7</v>
      </c>
      <c r="I57" s="129" t="str">
        <f t="shared" si="2"/>
        <v>Tercapai</v>
      </c>
      <c r="J57" s="4"/>
    </row>
    <row r="58" spans="1:10" ht="70.5" customHeight="1">
      <c r="A58" s="13"/>
      <c r="B58" s="3">
        <v>22</v>
      </c>
      <c r="C58" s="113" t="s">
        <v>82</v>
      </c>
      <c r="D58" s="183" t="s">
        <v>83</v>
      </c>
      <c r="E58" s="184"/>
      <c r="F58" s="185"/>
      <c r="G58" s="49" t="s">
        <v>7</v>
      </c>
      <c r="H58" s="46" t="s">
        <v>7</v>
      </c>
      <c r="I58" s="129" t="str">
        <f t="shared" si="2"/>
        <v>Tercapai</v>
      </c>
      <c r="J58" s="4"/>
    </row>
    <row r="59" spans="1:10" ht="54.75" customHeight="1">
      <c r="A59" s="13"/>
      <c r="B59" s="3">
        <v>23</v>
      </c>
      <c r="C59" s="114" t="s">
        <v>84</v>
      </c>
      <c r="D59" s="183" t="s">
        <v>85</v>
      </c>
      <c r="E59" s="184"/>
      <c r="F59" s="185"/>
      <c r="G59" s="49" t="s">
        <v>7</v>
      </c>
      <c r="H59" s="46" t="s">
        <v>7</v>
      </c>
      <c r="I59" s="129" t="str">
        <f t="shared" si="2"/>
        <v>Tercapai</v>
      </c>
      <c r="J59" s="4"/>
    </row>
    <row r="60" spans="1:10" ht="49.5" customHeight="1">
      <c r="A60" s="13"/>
      <c r="B60" s="3"/>
      <c r="C60" s="4"/>
      <c r="D60" s="183" t="s">
        <v>86</v>
      </c>
      <c r="E60" s="184"/>
      <c r="F60" s="185"/>
      <c r="G60" s="49" t="s">
        <v>7</v>
      </c>
      <c r="H60" s="46" t="s">
        <v>7</v>
      </c>
      <c r="I60" s="129" t="str">
        <f t="shared" si="2"/>
        <v>Tercapai</v>
      </c>
      <c r="J60" s="4"/>
    </row>
    <row r="61" spans="1:10" ht="85.5" customHeight="1">
      <c r="A61" s="13"/>
      <c r="B61" s="3">
        <v>24</v>
      </c>
      <c r="C61" s="114" t="s">
        <v>87</v>
      </c>
      <c r="D61" s="192" t="s">
        <v>88</v>
      </c>
      <c r="E61" s="193"/>
      <c r="F61" s="194"/>
      <c r="G61" s="49" t="s">
        <v>7</v>
      </c>
      <c r="H61" s="46" t="s">
        <v>7</v>
      </c>
      <c r="I61" s="129" t="str">
        <f t="shared" si="2"/>
        <v>Tercapai</v>
      </c>
      <c r="J61" s="4"/>
    </row>
    <row r="62" spans="1:10" ht="46.5" customHeight="1">
      <c r="A62" s="13"/>
      <c r="B62" s="3"/>
      <c r="C62" s="4"/>
      <c r="D62" s="192" t="s">
        <v>89</v>
      </c>
      <c r="E62" s="193"/>
      <c r="F62" s="194"/>
      <c r="G62" s="49" t="s">
        <v>7</v>
      </c>
      <c r="H62" s="46" t="s">
        <v>7</v>
      </c>
      <c r="I62" s="129" t="str">
        <f t="shared" si="2"/>
        <v>Tercapai</v>
      </c>
      <c r="J62" s="4"/>
    </row>
    <row r="63" spans="1:10" ht="51" customHeight="1">
      <c r="A63" s="13"/>
      <c r="B63" s="3">
        <v>25</v>
      </c>
      <c r="C63" s="10" t="s">
        <v>90</v>
      </c>
      <c r="D63" s="183" t="s">
        <v>91</v>
      </c>
      <c r="E63" s="184"/>
      <c r="F63" s="185"/>
      <c r="G63" s="49" t="s">
        <v>7</v>
      </c>
      <c r="H63" s="46" t="s">
        <v>7</v>
      </c>
      <c r="I63" s="129" t="str">
        <f t="shared" si="2"/>
        <v>Tercapai</v>
      </c>
      <c r="J63" s="4"/>
    </row>
    <row r="64" spans="1:10" ht="54" customHeight="1">
      <c r="A64" s="13"/>
      <c r="B64" s="3"/>
      <c r="C64" s="4"/>
      <c r="D64" s="183" t="s">
        <v>92</v>
      </c>
      <c r="E64" s="184"/>
      <c r="F64" s="185"/>
      <c r="G64" s="49" t="s">
        <v>7</v>
      </c>
      <c r="H64" s="46" t="s">
        <v>7</v>
      </c>
      <c r="I64" s="129" t="str">
        <f t="shared" si="2"/>
        <v>Tercapai</v>
      </c>
      <c r="J64" s="4"/>
    </row>
    <row r="65" spans="1:10" ht="84" customHeight="1">
      <c r="A65" s="13"/>
      <c r="B65" s="3">
        <v>26</v>
      </c>
      <c r="C65" s="9" t="s">
        <v>93</v>
      </c>
      <c r="D65" s="183" t="s">
        <v>94</v>
      </c>
      <c r="E65" s="184"/>
      <c r="F65" s="185"/>
      <c r="G65" s="49" t="s">
        <v>7</v>
      </c>
      <c r="H65" s="46" t="s">
        <v>7</v>
      </c>
      <c r="I65" s="129" t="str">
        <f t="shared" si="2"/>
        <v>Tercapai</v>
      </c>
      <c r="J65" s="4"/>
    </row>
    <row r="66" spans="1:10" ht="132.75" customHeight="1">
      <c r="A66" s="13"/>
      <c r="B66" s="3">
        <v>27</v>
      </c>
      <c r="C66" s="9" t="s">
        <v>95</v>
      </c>
      <c r="D66" s="183" t="s">
        <v>96</v>
      </c>
      <c r="E66" s="184"/>
      <c r="F66" s="185"/>
      <c r="G66" s="49" t="s">
        <v>7</v>
      </c>
      <c r="H66" s="46" t="s">
        <v>7</v>
      </c>
      <c r="I66" s="129" t="str">
        <f t="shared" si="2"/>
        <v>Tercapai</v>
      </c>
      <c r="J66" s="4"/>
    </row>
    <row r="67" spans="1:10" ht="99" customHeight="1">
      <c r="A67" s="13"/>
      <c r="B67" s="3">
        <v>27</v>
      </c>
      <c r="C67" s="9" t="s">
        <v>97</v>
      </c>
      <c r="D67" s="183" t="s">
        <v>98</v>
      </c>
      <c r="E67" s="184"/>
      <c r="F67" s="185"/>
      <c r="G67" s="49" t="s">
        <v>7</v>
      </c>
      <c r="H67" s="46" t="s">
        <v>7</v>
      </c>
      <c r="I67" s="129" t="str">
        <f t="shared" si="2"/>
        <v>Tercapai</v>
      </c>
      <c r="J67" s="4"/>
    </row>
    <row r="68" spans="1:10" ht="99.75" customHeight="1">
      <c r="A68" s="13"/>
      <c r="B68" s="3">
        <v>28</v>
      </c>
      <c r="C68" s="9" t="s">
        <v>99</v>
      </c>
      <c r="D68" s="183" t="s">
        <v>100</v>
      </c>
      <c r="E68" s="184"/>
      <c r="F68" s="185"/>
      <c r="G68" s="49" t="s">
        <v>7</v>
      </c>
      <c r="H68" s="46" t="s">
        <v>7</v>
      </c>
      <c r="I68" s="129" t="str">
        <f t="shared" si="2"/>
        <v>Tercapai</v>
      </c>
      <c r="J68" s="4"/>
    </row>
    <row r="69" spans="1:10" ht="69" customHeight="1">
      <c r="A69" s="236"/>
      <c r="B69" s="204"/>
      <c r="C69" s="207"/>
      <c r="D69" s="183" t="s">
        <v>101</v>
      </c>
      <c r="E69" s="184"/>
      <c r="F69" s="185"/>
      <c r="G69" s="210" t="s">
        <v>29</v>
      </c>
      <c r="H69" s="226" t="e">
        <f>F70/F10</f>
        <v>#DIV/0!</v>
      </c>
      <c r="I69" s="216" t="e">
        <f>IF(H69&gt;=0.2,"Tercapai","Tidak Tercapai")</f>
        <v>#DIV/0!</v>
      </c>
      <c r="J69" s="223"/>
    </row>
    <row r="70" spans="1:10" ht="59.25" customHeight="1">
      <c r="A70" s="238"/>
      <c r="B70" s="206"/>
      <c r="C70" s="209"/>
      <c r="D70" s="50" t="s">
        <v>372</v>
      </c>
      <c r="E70" s="51" t="s">
        <v>363</v>
      </c>
      <c r="F70" s="117"/>
      <c r="G70" s="212"/>
      <c r="H70" s="227"/>
      <c r="I70" s="218"/>
      <c r="J70" s="225"/>
    </row>
    <row r="71" spans="1:10" ht="266.25" customHeight="1">
      <c r="A71" s="13"/>
      <c r="B71" s="3">
        <v>29</v>
      </c>
      <c r="C71" s="9" t="s">
        <v>102</v>
      </c>
      <c r="D71" s="183" t="s">
        <v>103</v>
      </c>
      <c r="E71" s="184"/>
      <c r="F71" s="185"/>
      <c r="G71" s="49" t="s">
        <v>7</v>
      </c>
      <c r="H71" s="46" t="s">
        <v>7</v>
      </c>
      <c r="I71" s="129" t="str">
        <f>IF(H71="Tersedia","Tercapai","Tidak Tercapai")</f>
        <v>Tercapai</v>
      </c>
      <c r="J71" s="4"/>
    </row>
    <row r="72" spans="1:10" ht="63" customHeight="1">
      <c r="A72" s="13"/>
      <c r="B72" s="3"/>
      <c r="C72" s="4"/>
      <c r="D72" s="183" t="s">
        <v>104</v>
      </c>
      <c r="E72" s="184"/>
      <c r="F72" s="185"/>
      <c r="G72" s="49" t="s">
        <v>7</v>
      </c>
      <c r="H72" s="46" t="s">
        <v>7</v>
      </c>
      <c r="I72" s="129" t="str">
        <f>IF(H72="Tersedia","Tercapai","Tidak Tercapai")</f>
        <v>Tercapai</v>
      </c>
      <c r="J72" s="4"/>
    </row>
    <row r="73" spans="1:10" ht="106.5" customHeight="1">
      <c r="A73" s="253" t="s">
        <v>105</v>
      </c>
      <c r="B73" s="204">
        <v>30</v>
      </c>
      <c r="C73" s="247" t="s">
        <v>106</v>
      </c>
      <c r="D73" s="183" t="s">
        <v>107</v>
      </c>
      <c r="E73" s="184"/>
      <c r="F73" s="185"/>
      <c r="G73" s="210" t="s">
        <v>29</v>
      </c>
      <c r="H73" s="226" t="e">
        <f>F74/F39</f>
        <v>#DIV/0!</v>
      </c>
      <c r="I73" s="216" t="e">
        <f>IF(H73&gt;=0.7,"Tercapai","Tidak Tercapai")</f>
        <v>#DIV/0!</v>
      </c>
      <c r="J73" s="223"/>
    </row>
    <row r="74" spans="1:10" ht="40.5" customHeight="1">
      <c r="A74" s="254"/>
      <c r="B74" s="206"/>
      <c r="C74" s="249"/>
      <c r="D74" s="54" t="s">
        <v>375</v>
      </c>
      <c r="E74" s="55" t="s">
        <v>363</v>
      </c>
      <c r="F74" s="115"/>
      <c r="G74" s="212"/>
      <c r="H74" s="227"/>
      <c r="I74" s="218"/>
      <c r="J74" s="225"/>
    </row>
    <row r="75" spans="1:10" ht="120.75" customHeight="1">
      <c r="A75" s="16"/>
      <c r="B75" s="3">
        <v>31</v>
      </c>
      <c r="C75" s="9" t="s">
        <v>108</v>
      </c>
      <c r="D75" s="183" t="s">
        <v>109</v>
      </c>
      <c r="E75" s="184"/>
      <c r="F75" s="185"/>
      <c r="G75" s="49" t="s">
        <v>7</v>
      </c>
      <c r="H75" s="46" t="s">
        <v>7</v>
      </c>
      <c r="I75" s="129" t="str">
        <f>IF(H75="Tersedia","Tercapai","Tidak Tercapai")</f>
        <v>Tercapai</v>
      </c>
      <c r="J75" s="4"/>
    </row>
    <row r="76" spans="1:10" ht="104.25" customHeight="1">
      <c r="A76" s="251"/>
      <c r="B76" s="204">
        <v>32</v>
      </c>
      <c r="C76" s="247" t="s">
        <v>110</v>
      </c>
      <c r="D76" s="183" t="s">
        <v>376</v>
      </c>
      <c r="E76" s="184"/>
      <c r="F76" s="185"/>
      <c r="G76" s="210" t="s">
        <v>29</v>
      </c>
      <c r="H76" s="226" t="e">
        <f>F77/F39</f>
        <v>#DIV/0!</v>
      </c>
      <c r="I76" s="216" t="e">
        <f>IF(H76&gt;=0.75,"Tercapai","Tidak Tercapai")</f>
        <v>#DIV/0!</v>
      </c>
      <c r="J76" s="223"/>
    </row>
    <row r="77" spans="1:10" ht="87.75" customHeight="1">
      <c r="A77" s="252"/>
      <c r="B77" s="206"/>
      <c r="C77" s="249"/>
      <c r="D77" s="54" t="s">
        <v>377</v>
      </c>
      <c r="E77" s="55" t="s">
        <v>363</v>
      </c>
      <c r="F77" s="115"/>
      <c r="G77" s="212"/>
      <c r="H77" s="227"/>
      <c r="I77" s="218"/>
      <c r="J77" s="225"/>
    </row>
    <row r="78" spans="1:10" ht="105.75" customHeight="1">
      <c r="A78" s="16"/>
      <c r="B78" s="3">
        <v>33</v>
      </c>
      <c r="C78" s="9" t="s">
        <v>111</v>
      </c>
      <c r="D78" s="183" t="s">
        <v>112</v>
      </c>
      <c r="E78" s="184"/>
      <c r="F78" s="185"/>
      <c r="G78" s="49" t="s">
        <v>7</v>
      </c>
      <c r="H78" s="46" t="s">
        <v>7</v>
      </c>
      <c r="I78" s="129" t="str">
        <f t="shared" ref="I78:I89" si="3">IF(H78="Tersedia","Tercapai","Tidak Tercapai")</f>
        <v>Tercapai</v>
      </c>
      <c r="J78" s="4"/>
    </row>
    <row r="79" spans="1:10" ht="96" customHeight="1">
      <c r="A79" s="16"/>
      <c r="B79" s="3">
        <v>34</v>
      </c>
      <c r="C79" s="9" t="s">
        <v>113</v>
      </c>
      <c r="D79" s="183" t="s">
        <v>114</v>
      </c>
      <c r="E79" s="184"/>
      <c r="F79" s="185"/>
      <c r="G79" s="49" t="s">
        <v>7</v>
      </c>
      <c r="H79" s="46" t="s">
        <v>7</v>
      </c>
      <c r="I79" s="129" t="str">
        <f t="shared" si="3"/>
        <v>Tercapai</v>
      </c>
      <c r="J79" s="4"/>
    </row>
    <row r="80" spans="1:10" ht="106.5" customHeight="1">
      <c r="A80" s="16"/>
      <c r="B80" s="3">
        <v>34</v>
      </c>
      <c r="C80" s="9" t="s">
        <v>115</v>
      </c>
      <c r="D80" s="183" t="s">
        <v>116</v>
      </c>
      <c r="E80" s="184"/>
      <c r="F80" s="185"/>
      <c r="G80" s="49" t="s">
        <v>7</v>
      </c>
      <c r="H80" s="46" t="s">
        <v>7</v>
      </c>
      <c r="I80" s="129" t="str">
        <f t="shared" si="3"/>
        <v>Tercapai</v>
      </c>
      <c r="J80" s="4"/>
    </row>
    <row r="81" spans="1:10" ht="102.75" customHeight="1">
      <c r="A81" s="16"/>
      <c r="B81" s="3">
        <v>36</v>
      </c>
      <c r="C81" s="9" t="s">
        <v>117</v>
      </c>
      <c r="D81" s="183" t="s">
        <v>118</v>
      </c>
      <c r="E81" s="184"/>
      <c r="F81" s="185"/>
      <c r="G81" s="49" t="s">
        <v>7</v>
      </c>
      <c r="H81" s="46" t="s">
        <v>7</v>
      </c>
      <c r="I81" s="129" t="str">
        <f t="shared" si="3"/>
        <v>Tercapai</v>
      </c>
      <c r="J81" s="4"/>
    </row>
    <row r="82" spans="1:10" ht="52.5" customHeight="1">
      <c r="A82" s="16"/>
      <c r="B82" s="3"/>
      <c r="C82" s="4"/>
      <c r="D82" s="183" t="s">
        <v>119</v>
      </c>
      <c r="E82" s="184"/>
      <c r="F82" s="185"/>
      <c r="G82" s="49" t="s">
        <v>7</v>
      </c>
      <c r="H82" s="46" t="s">
        <v>7</v>
      </c>
      <c r="I82" s="129" t="str">
        <f t="shared" si="3"/>
        <v>Tercapai</v>
      </c>
      <c r="J82" s="4"/>
    </row>
    <row r="83" spans="1:10" ht="124.5" customHeight="1">
      <c r="A83" s="16"/>
      <c r="B83" s="3">
        <v>37</v>
      </c>
      <c r="C83" s="9" t="s">
        <v>120</v>
      </c>
      <c r="D83" s="183" t="s">
        <v>121</v>
      </c>
      <c r="E83" s="184"/>
      <c r="F83" s="185"/>
      <c r="G83" s="49" t="s">
        <v>7</v>
      </c>
      <c r="H83" s="46" t="s">
        <v>7</v>
      </c>
      <c r="I83" s="129" t="str">
        <f t="shared" si="3"/>
        <v>Tercapai</v>
      </c>
      <c r="J83" s="4"/>
    </row>
    <row r="84" spans="1:10" ht="82.5" customHeight="1">
      <c r="A84" s="16"/>
      <c r="B84" s="3"/>
      <c r="C84" s="4"/>
      <c r="D84" s="183" t="s">
        <v>122</v>
      </c>
      <c r="E84" s="184"/>
      <c r="F84" s="185"/>
      <c r="G84" s="49" t="s">
        <v>7</v>
      </c>
      <c r="H84" s="46" t="s">
        <v>7</v>
      </c>
      <c r="I84" s="129" t="str">
        <f t="shared" si="3"/>
        <v>Tercapai</v>
      </c>
      <c r="J84" s="4"/>
    </row>
    <row r="85" spans="1:10" ht="97.5" customHeight="1">
      <c r="A85" s="16"/>
      <c r="B85" s="3">
        <v>38</v>
      </c>
      <c r="C85" s="9" t="s">
        <v>123</v>
      </c>
      <c r="D85" s="183" t="s">
        <v>124</v>
      </c>
      <c r="E85" s="184"/>
      <c r="F85" s="185"/>
      <c r="G85" s="49" t="s">
        <v>7</v>
      </c>
      <c r="H85" s="46" t="s">
        <v>7</v>
      </c>
      <c r="I85" s="129" t="str">
        <f t="shared" si="3"/>
        <v>Tercapai</v>
      </c>
      <c r="J85" s="4"/>
    </row>
    <row r="86" spans="1:10" ht="129" customHeight="1">
      <c r="A86" s="16"/>
      <c r="B86" s="3">
        <v>39</v>
      </c>
      <c r="C86" s="9" t="s">
        <v>125</v>
      </c>
      <c r="D86" s="183" t="s">
        <v>126</v>
      </c>
      <c r="E86" s="184"/>
      <c r="F86" s="185"/>
      <c r="G86" s="49" t="s">
        <v>7</v>
      </c>
      <c r="H86" s="46" t="s">
        <v>7</v>
      </c>
      <c r="I86" s="129" t="str">
        <f t="shared" si="3"/>
        <v>Tercapai</v>
      </c>
      <c r="J86" s="4"/>
    </row>
    <row r="87" spans="1:10" ht="67.5" customHeight="1">
      <c r="A87" s="16"/>
      <c r="B87" s="3">
        <v>40</v>
      </c>
      <c r="C87" s="9" t="s">
        <v>127</v>
      </c>
      <c r="D87" s="183" t="s">
        <v>128</v>
      </c>
      <c r="E87" s="184"/>
      <c r="F87" s="185"/>
      <c r="G87" s="49" t="s">
        <v>7</v>
      </c>
      <c r="H87" s="46" t="s">
        <v>7</v>
      </c>
      <c r="I87" s="129" t="str">
        <f t="shared" si="3"/>
        <v>Tercapai</v>
      </c>
      <c r="J87" s="4"/>
    </row>
    <row r="88" spans="1:10" ht="111.75" customHeight="1">
      <c r="A88" s="16"/>
      <c r="B88" s="3">
        <v>41</v>
      </c>
      <c r="C88" s="9" t="s">
        <v>129</v>
      </c>
      <c r="D88" s="183" t="s">
        <v>130</v>
      </c>
      <c r="E88" s="184"/>
      <c r="F88" s="185"/>
      <c r="G88" s="49" t="s">
        <v>7</v>
      </c>
      <c r="H88" s="46" t="s">
        <v>7</v>
      </c>
      <c r="I88" s="129" t="str">
        <f t="shared" si="3"/>
        <v>Tercapai</v>
      </c>
      <c r="J88" s="4"/>
    </row>
    <row r="89" spans="1:10" ht="114.75" customHeight="1">
      <c r="A89" s="17" t="s">
        <v>131</v>
      </c>
      <c r="B89" s="3">
        <v>42</v>
      </c>
      <c r="C89" s="9" t="s">
        <v>132</v>
      </c>
      <c r="D89" s="183" t="s">
        <v>133</v>
      </c>
      <c r="E89" s="184"/>
      <c r="F89" s="185"/>
      <c r="G89" s="49" t="s">
        <v>7</v>
      </c>
      <c r="H89" s="46" t="s">
        <v>7</v>
      </c>
      <c r="I89" s="129" t="str">
        <f t="shared" si="3"/>
        <v>Tercapai</v>
      </c>
      <c r="J89" s="4"/>
    </row>
    <row r="90" spans="1:10" ht="80.25" customHeight="1">
      <c r="A90" s="18"/>
      <c r="B90" s="3"/>
      <c r="C90" s="4"/>
      <c r="D90" s="183" t="s">
        <v>134</v>
      </c>
      <c r="E90" s="184"/>
      <c r="F90" s="185"/>
      <c r="G90" s="49" t="s">
        <v>29</v>
      </c>
      <c r="H90" s="48">
        <v>0.5</v>
      </c>
      <c r="I90" s="129" t="str">
        <f>IF(H90&gt;=0.3,"Tercapai","Tidak Tercapai")</f>
        <v>Tercapai</v>
      </c>
      <c r="J90" s="4"/>
    </row>
    <row r="91" spans="1:10" ht="117.75" customHeight="1">
      <c r="A91" s="242"/>
      <c r="B91" s="204">
        <v>43</v>
      </c>
      <c r="C91" s="247" t="s">
        <v>135</v>
      </c>
      <c r="D91" s="183" t="s">
        <v>136</v>
      </c>
      <c r="E91" s="184"/>
      <c r="F91" s="185"/>
      <c r="G91" s="210" t="s">
        <v>29</v>
      </c>
      <c r="H91" s="226" t="e">
        <f>F93/F92</f>
        <v>#DIV/0!</v>
      </c>
      <c r="I91" s="216" t="e">
        <f>IF(H91&gt;=0.15,"Tercapai","Tidak Tercapai")</f>
        <v>#DIV/0!</v>
      </c>
      <c r="J91" s="223"/>
    </row>
    <row r="92" spans="1:10" ht="37.5" customHeight="1">
      <c r="A92" s="243"/>
      <c r="B92" s="205"/>
      <c r="C92" s="248"/>
      <c r="D92" s="54" t="s">
        <v>378</v>
      </c>
      <c r="E92" s="55" t="s">
        <v>363</v>
      </c>
      <c r="F92" s="115"/>
      <c r="G92" s="211"/>
      <c r="H92" s="228"/>
      <c r="I92" s="217"/>
      <c r="J92" s="224"/>
    </row>
    <row r="93" spans="1:10" ht="50.25" customHeight="1">
      <c r="A93" s="250"/>
      <c r="B93" s="206"/>
      <c r="C93" s="249"/>
      <c r="D93" s="54" t="s">
        <v>379</v>
      </c>
      <c r="E93" s="55" t="s">
        <v>363</v>
      </c>
      <c r="F93" s="115"/>
      <c r="G93" s="212"/>
      <c r="H93" s="227"/>
      <c r="I93" s="218"/>
      <c r="J93" s="225"/>
    </row>
    <row r="94" spans="1:10" ht="102" customHeight="1">
      <c r="A94" s="18"/>
      <c r="B94" s="3">
        <v>44</v>
      </c>
      <c r="C94" s="9" t="s">
        <v>137</v>
      </c>
      <c r="D94" s="183" t="s">
        <v>138</v>
      </c>
      <c r="E94" s="184"/>
      <c r="F94" s="185"/>
      <c r="G94" s="49" t="s">
        <v>7</v>
      </c>
      <c r="H94" s="46" t="s">
        <v>7</v>
      </c>
      <c r="I94" s="129" t="str">
        <f>IF(H94="Tersedia","Tercapai","Tidak Tercapai")</f>
        <v>Tercapai</v>
      </c>
      <c r="J94" s="4"/>
    </row>
    <row r="95" spans="1:10" ht="117" customHeight="1">
      <c r="A95" s="18"/>
      <c r="B95" s="3">
        <v>45</v>
      </c>
      <c r="C95" s="9" t="s">
        <v>139</v>
      </c>
      <c r="D95" s="183" t="s">
        <v>140</v>
      </c>
      <c r="E95" s="184"/>
      <c r="F95" s="185"/>
      <c r="G95" s="49" t="s">
        <v>7</v>
      </c>
      <c r="H95" s="46" t="s">
        <v>7</v>
      </c>
      <c r="I95" s="129" t="str">
        <f>IF(H95="Tersedia","Tercapai","Tidak Tercapai")</f>
        <v>Tercapai</v>
      </c>
      <c r="J95" s="4"/>
    </row>
    <row r="96" spans="1:10" ht="96.75" customHeight="1">
      <c r="A96" s="18"/>
      <c r="B96" s="3">
        <v>46</v>
      </c>
      <c r="C96" s="9" t="s">
        <v>141</v>
      </c>
      <c r="D96" s="183" t="s">
        <v>142</v>
      </c>
      <c r="E96" s="184"/>
      <c r="F96" s="185"/>
      <c r="G96" s="7" t="s">
        <v>143</v>
      </c>
      <c r="H96" s="53">
        <v>12</v>
      </c>
      <c r="I96" s="129" t="str">
        <f>IF(H96&gt;=12,"Tercapai","Tidak Tercapai")</f>
        <v>Tercapai</v>
      </c>
      <c r="J96" s="4"/>
    </row>
    <row r="97" spans="1:10" ht="102.75" customHeight="1">
      <c r="A97" s="242"/>
      <c r="B97" s="204"/>
      <c r="C97" s="207"/>
      <c r="D97" s="183" t="s">
        <v>144</v>
      </c>
      <c r="E97" s="184"/>
      <c r="F97" s="185"/>
      <c r="G97" s="231" t="s">
        <v>145</v>
      </c>
      <c r="H97" s="229">
        <f>F98/H96</f>
        <v>0</v>
      </c>
      <c r="I97" s="216" t="str">
        <f>IF(AND(H97&lt;=25,H97&gt;=15),"Tercapai","Tidak Tercapai")</f>
        <v>Tidak Tercapai</v>
      </c>
      <c r="J97" s="223"/>
    </row>
    <row r="98" spans="1:10" ht="24.75" customHeight="1">
      <c r="A98" s="243"/>
      <c r="B98" s="205"/>
      <c r="C98" s="208"/>
      <c r="D98" s="54" t="s">
        <v>380</v>
      </c>
      <c r="E98" s="55" t="s">
        <v>363</v>
      </c>
      <c r="F98" s="115"/>
      <c r="G98" s="232"/>
      <c r="H98" s="230"/>
      <c r="I98" s="217"/>
      <c r="J98" s="224"/>
    </row>
    <row r="99" spans="1:10" ht="86.25" customHeight="1">
      <c r="A99" s="18"/>
      <c r="B99" s="3">
        <v>47</v>
      </c>
      <c r="C99" s="9" t="s">
        <v>146</v>
      </c>
      <c r="D99" s="183" t="s">
        <v>147</v>
      </c>
      <c r="E99" s="184"/>
      <c r="F99" s="185"/>
      <c r="G99" s="7" t="s">
        <v>143</v>
      </c>
      <c r="H99" s="53">
        <v>11</v>
      </c>
      <c r="I99" s="129" t="str">
        <f>IF(H99&gt;=5,"Tercapai","Tidak Tercapai")</f>
        <v>Tercapai</v>
      </c>
      <c r="J99" s="4"/>
    </row>
    <row r="100" spans="1:10" ht="108.75" customHeight="1">
      <c r="A100" s="242"/>
      <c r="B100" s="204">
        <v>48</v>
      </c>
      <c r="C100" s="247" t="s">
        <v>148</v>
      </c>
      <c r="D100" s="183" t="s">
        <v>149</v>
      </c>
      <c r="E100" s="184"/>
      <c r="F100" s="185"/>
      <c r="G100" s="210" t="s">
        <v>29</v>
      </c>
      <c r="H100" s="226">
        <f>F101/H96</f>
        <v>0</v>
      </c>
      <c r="I100" s="216" t="str">
        <f>IF(H100&gt;=0.25,"Tercapai","Tidak Tercapai")</f>
        <v>Tidak Tercapai</v>
      </c>
      <c r="J100" s="223"/>
    </row>
    <row r="101" spans="1:10" ht="40.5" customHeight="1">
      <c r="A101" s="250"/>
      <c r="B101" s="206"/>
      <c r="C101" s="249"/>
      <c r="D101" s="93" t="s">
        <v>419</v>
      </c>
      <c r="E101" s="92" t="s">
        <v>363</v>
      </c>
      <c r="F101" s="116"/>
      <c r="G101" s="211"/>
      <c r="H101" s="228"/>
      <c r="I101" s="217"/>
      <c r="J101" s="224"/>
    </row>
    <row r="102" spans="1:10" ht="171.75" customHeight="1">
      <c r="A102" s="242"/>
      <c r="B102" s="204">
        <v>49</v>
      </c>
      <c r="C102" s="247" t="s">
        <v>150</v>
      </c>
      <c r="D102" s="183" t="s">
        <v>151</v>
      </c>
      <c r="E102" s="184"/>
      <c r="F102" s="185"/>
      <c r="G102" s="210" t="s">
        <v>29</v>
      </c>
      <c r="H102" s="226">
        <f>(F103+F104+F105)/H96</f>
        <v>0</v>
      </c>
      <c r="I102" s="216" t="str">
        <f>IF(H102&gt;=0.5,"Tercapai","Tidak Tercapai")</f>
        <v>Tidak Tercapai</v>
      </c>
      <c r="J102" s="223"/>
    </row>
    <row r="103" spans="1:10" ht="22.5" customHeight="1">
      <c r="A103" s="243"/>
      <c r="B103" s="205"/>
      <c r="C103" s="248"/>
      <c r="D103" s="93" t="s">
        <v>420</v>
      </c>
      <c r="E103" s="92" t="s">
        <v>363</v>
      </c>
      <c r="F103" s="116"/>
      <c r="G103" s="211"/>
      <c r="H103" s="228"/>
      <c r="I103" s="217"/>
      <c r="J103" s="224"/>
    </row>
    <row r="104" spans="1:10" ht="22.5" customHeight="1">
      <c r="A104" s="243"/>
      <c r="B104" s="205"/>
      <c r="C104" s="248"/>
      <c r="D104" s="93" t="s">
        <v>421</v>
      </c>
      <c r="E104" s="92" t="s">
        <v>363</v>
      </c>
      <c r="F104" s="116"/>
      <c r="G104" s="211"/>
      <c r="H104" s="228"/>
      <c r="I104" s="217"/>
      <c r="J104" s="224"/>
    </row>
    <row r="105" spans="1:10" ht="22.5" customHeight="1">
      <c r="A105" s="250"/>
      <c r="B105" s="206"/>
      <c r="C105" s="249"/>
      <c r="D105" s="93" t="s">
        <v>422</v>
      </c>
      <c r="E105" s="92" t="s">
        <v>363</v>
      </c>
      <c r="F105" s="116"/>
      <c r="G105" s="212"/>
      <c r="H105" s="227"/>
      <c r="I105" s="218"/>
      <c r="J105" s="225"/>
    </row>
    <row r="106" spans="1:10" ht="82.5" customHeight="1">
      <c r="A106" s="18"/>
      <c r="B106" s="3">
        <v>50</v>
      </c>
      <c r="C106" s="9" t="s">
        <v>152</v>
      </c>
      <c r="D106" s="183" t="s">
        <v>153</v>
      </c>
      <c r="E106" s="184"/>
      <c r="F106" s="185"/>
      <c r="G106" s="49" t="s">
        <v>7</v>
      </c>
      <c r="H106" s="46" t="s">
        <v>7</v>
      </c>
      <c r="I106" s="129" t="str">
        <f t="shared" ref="I106:I112" si="4">IF(H106="Tersedia","Tercapai","Tidak Tercapai")</f>
        <v>Tercapai</v>
      </c>
      <c r="J106" s="4"/>
    </row>
    <row r="107" spans="1:10" ht="84.75" customHeight="1">
      <c r="A107" s="18"/>
      <c r="B107" s="3">
        <v>52</v>
      </c>
      <c r="C107" s="9" t="s">
        <v>154</v>
      </c>
      <c r="D107" s="183" t="s">
        <v>155</v>
      </c>
      <c r="E107" s="184"/>
      <c r="F107" s="185"/>
      <c r="G107" s="49" t="s">
        <v>7</v>
      </c>
      <c r="H107" s="46" t="s">
        <v>7</v>
      </c>
      <c r="I107" s="129" t="str">
        <f t="shared" si="4"/>
        <v>Tercapai</v>
      </c>
      <c r="J107" s="4"/>
    </row>
    <row r="108" spans="1:10" ht="75.75" customHeight="1">
      <c r="A108" s="18"/>
      <c r="B108" s="3"/>
      <c r="C108" s="4"/>
      <c r="D108" s="183" t="s">
        <v>156</v>
      </c>
      <c r="E108" s="184"/>
      <c r="F108" s="185"/>
      <c r="G108" s="49" t="s">
        <v>7</v>
      </c>
      <c r="H108" s="46" t="s">
        <v>7</v>
      </c>
      <c r="I108" s="129" t="str">
        <f t="shared" si="4"/>
        <v>Tercapai</v>
      </c>
      <c r="J108" s="4"/>
    </row>
    <row r="109" spans="1:10" ht="84.75" customHeight="1">
      <c r="A109" s="18"/>
      <c r="B109" s="3">
        <v>52</v>
      </c>
      <c r="C109" s="9" t="s">
        <v>157</v>
      </c>
      <c r="D109" s="183" t="s">
        <v>158</v>
      </c>
      <c r="E109" s="184"/>
      <c r="F109" s="185"/>
      <c r="G109" s="49" t="s">
        <v>7</v>
      </c>
      <c r="H109" s="46" t="s">
        <v>7</v>
      </c>
      <c r="I109" s="129" t="str">
        <f t="shared" si="4"/>
        <v>Tercapai</v>
      </c>
      <c r="J109" s="128"/>
    </row>
    <row r="110" spans="1:10" ht="81" customHeight="1">
      <c r="A110" s="18"/>
      <c r="B110" s="3"/>
      <c r="C110" s="4"/>
      <c r="D110" s="183" t="s">
        <v>159</v>
      </c>
      <c r="E110" s="184"/>
      <c r="F110" s="185"/>
      <c r="G110" s="49" t="s">
        <v>7</v>
      </c>
      <c r="H110" s="46" t="s">
        <v>11</v>
      </c>
      <c r="I110" s="129" t="str">
        <f t="shared" si="4"/>
        <v>Tidak Tercapai</v>
      </c>
      <c r="J110" s="4"/>
    </row>
    <row r="111" spans="1:10" ht="54" customHeight="1">
      <c r="A111" s="18"/>
      <c r="B111" s="3">
        <v>53</v>
      </c>
      <c r="C111" s="9" t="s">
        <v>160</v>
      </c>
      <c r="D111" s="183" t="s">
        <v>161</v>
      </c>
      <c r="E111" s="184"/>
      <c r="F111" s="185"/>
      <c r="G111" s="49" t="s">
        <v>7</v>
      </c>
      <c r="H111" s="46" t="s">
        <v>7</v>
      </c>
      <c r="I111" s="129" t="str">
        <f t="shared" si="4"/>
        <v>Tercapai</v>
      </c>
      <c r="J111" s="4"/>
    </row>
    <row r="112" spans="1:10" ht="126.75" customHeight="1">
      <c r="A112" s="11" t="s">
        <v>162</v>
      </c>
      <c r="B112" s="3">
        <v>54</v>
      </c>
      <c r="C112" s="9" t="s">
        <v>163</v>
      </c>
      <c r="D112" s="183" t="s">
        <v>164</v>
      </c>
      <c r="E112" s="184"/>
      <c r="F112" s="185"/>
      <c r="G112" s="49" t="s">
        <v>7</v>
      </c>
      <c r="H112" s="46" t="s">
        <v>7</v>
      </c>
      <c r="I112" s="129" t="str">
        <f t="shared" si="4"/>
        <v>Tercapai</v>
      </c>
      <c r="J112" s="4"/>
    </row>
    <row r="113" spans="1:10" ht="105" customHeight="1">
      <c r="A113" s="244"/>
      <c r="B113" s="204">
        <v>56</v>
      </c>
      <c r="C113" s="247" t="s">
        <v>165</v>
      </c>
      <c r="D113" s="183" t="s">
        <v>383</v>
      </c>
      <c r="E113" s="184"/>
      <c r="F113" s="185"/>
      <c r="G113" s="210" t="s">
        <v>29</v>
      </c>
      <c r="H113" s="226" t="e">
        <f>F115/F114</f>
        <v>#DIV/0!</v>
      </c>
      <c r="I113" s="216" t="e">
        <f>IF(H113&gt;=1,"Tercapai","Tidak Tercapai")</f>
        <v>#DIV/0!</v>
      </c>
      <c r="J113" s="223"/>
    </row>
    <row r="114" spans="1:10" ht="53.25" customHeight="1">
      <c r="A114" s="245"/>
      <c r="B114" s="205"/>
      <c r="C114" s="248"/>
      <c r="D114" s="54" t="s">
        <v>382</v>
      </c>
      <c r="E114" s="55" t="s">
        <v>363</v>
      </c>
      <c r="F114" s="115"/>
      <c r="G114" s="211"/>
      <c r="H114" s="228"/>
      <c r="I114" s="217"/>
      <c r="J114" s="224"/>
    </row>
    <row r="115" spans="1:10" ht="98.25" customHeight="1">
      <c r="A115" s="246"/>
      <c r="B115" s="206"/>
      <c r="C115" s="249"/>
      <c r="D115" s="54" t="s">
        <v>384</v>
      </c>
      <c r="E115" s="55" t="s">
        <v>363</v>
      </c>
      <c r="F115" s="115"/>
      <c r="G115" s="212"/>
      <c r="H115" s="227"/>
      <c r="I115" s="218"/>
      <c r="J115" s="225"/>
    </row>
    <row r="116" spans="1:10" ht="105" customHeight="1">
      <c r="A116" s="11"/>
      <c r="B116" s="3"/>
      <c r="C116" s="9"/>
      <c r="D116" s="183" t="s">
        <v>166</v>
      </c>
      <c r="E116" s="184"/>
      <c r="F116" s="185"/>
      <c r="G116" s="49" t="s">
        <v>7</v>
      </c>
      <c r="H116" s="46" t="s">
        <v>7</v>
      </c>
      <c r="I116" s="129" t="str">
        <f t="shared" ref="I116:I147" si="5">IF(H116="Tersedia","Tercapai","Tidak Tercapai")</f>
        <v>Tercapai</v>
      </c>
      <c r="J116" s="4"/>
    </row>
    <row r="117" spans="1:10" ht="126" customHeight="1">
      <c r="A117" s="15" t="s">
        <v>167</v>
      </c>
      <c r="B117" s="3">
        <v>57</v>
      </c>
      <c r="C117" s="9" t="s">
        <v>168</v>
      </c>
      <c r="D117" s="192" t="s">
        <v>169</v>
      </c>
      <c r="E117" s="193"/>
      <c r="F117" s="194"/>
      <c r="G117" s="49" t="s">
        <v>7</v>
      </c>
      <c r="H117" s="46" t="s">
        <v>7</v>
      </c>
      <c r="I117" s="129" t="str">
        <f t="shared" si="5"/>
        <v>Tercapai</v>
      </c>
      <c r="J117" s="4"/>
    </row>
    <row r="118" spans="1:10" ht="30" customHeight="1">
      <c r="A118" s="15"/>
      <c r="B118" s="3"/>
      <c r="C118" s="4"/>
      <c r="D118" s="183" t="s">
        <v>170</v>
      </c>
      <c r="E118" s="184"/>
      <c r="F118" s="185"/>
      <c r="G118" s="49" t="s">
        <v>7</v>
      </c>
      <c r="H118" s="46" t="s">
        <v>7</v>
      </c>
      <c r="I118" s="129" t="str">
        <f t="shared" si="5"/>
        <v>Tercapai</v>
      </c>
      <c r="J118" s="4"/>
    </row>
    <row r="119" spans="1:10" ht="30" customHeight="1">
      <c r="A119" s="15"/>
      <c r="B119" s="3"/>
      <c r="C119" s="4"/>
      <c r="D119" s="183" t="s">
        <v>171</v>
      </c>
      <c r="E119" s="184"/>
      <c r="F119" s="185"/>
      <c r="G119" s="49" t="s">
        <v>7</v>
      </c>
      <c r="H119" s="46" t="s">
        <v>7</v>
      </c>
      <c r="I119" s="129" t="str">
        <f t="shared" si="5"/>
        <v>Tercapai</v>
      </c>
      <c r="J119" s="4"/>
    </row>
    <row r="120" spans="1:10" ht="30" customHeight="1">
      <c r="A120" s="15"/>
      <c r="B120" s="3"/>
      <c r="C120" s="4"/>
      <c r="D120" s="183" t="s">
        <v>172</v>
      </c>
      <c r="E120" s="184"/>
      <c r="F120" s="185"/>
      <c r="G120" s="49" t="s">
        <v>7</v>
      </c>
      <c r="H120" s="46" t="s">
        <v>7</v>
      </c>
      <c r="I120" s="129" t="str">
        <f t="shared" si="5"/>
        <v>Tercapai</v>
      </c>
      <c r="J120" s="4"/>
    </row>
    <row r="121" spans="1:10" ht="30" customHeight="1">
      <c r="A121" s="15"/>
      <c r="B121" s="3"/>
      <c r="C121" s="4"/>
      <c r="D121" s="183" t="s">
        <v>173</v>
      </c>
      <c r="E121" s="184"/>
      <c r="F121" s="185"/>
      <c r="G121" s="49" t="s">
        <v>7</v>
      </c>
      <c r="H121" s="46" t="s">
        <v>7</v>
      </c>
      <c r="I121" s="129" t="str">
        <f t="shared" si="5"/>
        <v>Tercapai</v>
      </c>
      <c r="J121" s="4"/>
    </row>
    <row r="122" spans="1:10" ht="30" customHeight="1">
      <c r="A122" s="15"/>
      <c r="B122" s="3"/>
      <c r="C122" s="4"/>
      <c r="D122" s="183" t="s">
        <v>174</v>
      </c>
      <c r="E122" s="184"/>
      <c r="F122" s="185"/>
      <c r="G122" s="49" t="s">
        <v>7</v>
      </c>
      <c r="H122" s="46" t="s">
        <v>7</v>
      </c>
      <c r="I122" s="129" t="str">
        <f t="shared" si="5"/>
        <v>Tercapai</v>
      </c>
      <c r="J122" s="4"/>
    </row>
    <row r="123" spans="1:10" ht="108.75" customHeight="1">
      <c r="A123" s="19" t="s">
        <v>175</v>
      </c>
      <c r="B123" s="3">
        <v>57</v>
      </c>
      <c r="C123" s="9" t="s">
        <v>176</v>
      </c>
      <c r="D123" s="183" t="s">
        <v>177</v>
      </c>
      <c r="E123" s="184"/>
      <c r="F123" s="185"/>
      <c r="G123" s="49" t="s">
        <v>7</v>
      </c>
      <c r="H123" s="46" t="s">
        <v>7</v>
      </c>
      <c r="I123" s="129" t="str">
        <f t="shared" si="5"/>
        <v>Tercapai</v>
      </c>
      <c r="J123" s="4"/>
    </row>
    <row r="124" spans="1:10" ht="97.5" customHeight="1">
      <c r="A124" s="20"/>
      <c r="B124" s="3">
        <v>58</v>
      </c>
      <c r="C124" s="9" t="s">
        <v>178</v>
      </c>
      <c r="D124" s="183" t="s">
        <v>179</v>
      </c>
      <c r="E124" s="184"/>
      <c r="F124" s="185"/>
      <c r="G124" s="49" t="s">
        <v>7</v>
      </c>
      <c r="H124" s="46" t="s">
        <v>7</v>
      </c>
      <c r="I124" s="129" t="str">
        <f t="shared" si="5"/>
        <v>Tercapai</v>
      </c>
      <c r="J124" s="4"/>
    </row>
    <row r="125" spans="1:10" ht="138">
      <c r="A125" s="20"/>
      <c r="B125" s="3">
        <v>59</v>
      </c>
      <c r="C125" s="9" t="s">
        <v>180</v>
      </c>
      <c r="D125" s="183" t="s">
        <v>181</v>
      </c>
      <c r="E125" s="184"/>
      <c r="F125" s="185"/>
      <c r="G125" s="49" t="s">
        <v>7</v>
      </c>
      <c r="H125" s="46" t="s">
        <v>7</v>
      </c>
      <c r="I125" s="129" t="str">
        <f t="shared" si="5"/>
        <v>Tercapai</v>
      </c>
      <c r="J125" s="4"/>
    </row>
    <row r="126" spans="1:10" ht="91.5" customHeight="1">
      <c r="A126" s="20"/>
      <c r="B126" s="3"/>
      <c r="C126" s="4"/>
      <c r="D126" s="183" t="s">
        <v>182</v>
      </c>
      <c r="E126" s="184"/>
      <c r="F126" s="185"/>
      <c r="G126" s="49" t="s">
        <v>7</v>
      </c>
      <c r="H126" s="46" t="s">
        <v>7</v>
      </c>
      <c r="I126" s="129" t="str">
        <f t="shared" si="5"/>
        <v>Tercapai</v>
      </c>
      <c r="J126" s="4"/>
    </row>
    <row r="127" spans="1:10" ht="166.5" customHeight="1">
      <c r="A127" s="20"/>
      <c r="B127" s="3">
        <v>60</v>
      </c>
      <c r="C127" s="9" t="s">
        <v>183</v>
      </c>
      <c r="D127" s="183" t="s">
        <v>184</v>
      </c>
      <c r="E127" s="184"/>
      <c r="F127" s="185"/>
      <c r="G127" s="49" t="s">
        <v>7</v>
      </c>
      <c r="H127" s="46" t="s">
        <v>7</v>
      </c>
      <c r="I127" s="129" t="str">
        <f t="shared" si="5"/>
        <v>Tercapai</v>
      </c>
      <c r="J127" s="4"/>
    </row>
    <row r="128" spans="1:10" ht="159.75" customHeight="1">
      <c r="A128" s="20"/>
      <c r="B128" s="3">
        <v>61</v>
      </c>
      <c r="C128" s="9" t="s">
        <v>185</v>
      </c>
      <c r="D128" s="183" t="s">
        <v>186</v>
      </c>
      <c r="E128" s="184"/>
      <c r="F128" s="185"/>
      <c r="G128" s="49" t="s">
        <v>7</v>
      </c>
      <c r="H128" s="46" t="s">
        <v>7</v>
      </c>
      <c r="I128" s="129" t="str">
        <f t="shared" si="5"/>
        <v>Tercapai</v>
      </c>
      <c r="J128" s="4"/>
    </row>
    <row r="129" spans="1:10" ht="124.5" customHeight="1">
      <c r="A129" s="20"/>
      <c r="B129" s="3">
        <v>62</v>
      </c>
      <c r="C129" s="9" t="s">
        <v>187</v>
      </c>
      <c r="D129" s="192" t="s">
        <v>188</v>
      </c>
      <c r="E129" s="193"/>
      <c r="F129" s="194"/>
      <c r="G129" s="49" t="s">
        <v>7</v>
      </c>
      <c r="H129" s="46" t="s">
        <v>7</v>
      </c>
      <c r="I129" s="129" t="str">
        <f t="shared" si="5"/>
        <v>Tercapai</v>
      </c>
      <c r="J129" s="4"/>
    </row>
    <row r="130" spans="1:10" ht="40.5" customHeight="1">
      <c r="A130" s="20"/>
      <c r="B130" s="3"/>
      <c r="C130" s="4"/>
      <c r="D130" s="192" t="s">
        <v>189</v>
      </c>
      <c r="E130" s="193"/>
      <c r="F130" s="194"/>
      <c r="G130" s="49" t="s">
        <v>7</v>
      </c>
      <c r="H130" s="46" t="s">
        <v>7</v>
      </c>
      <c r="I130" s="129" t="str">
        <f t="shared" si="5"/>
        <v>Tercapai</v>
      </c>
      <c r="J130" s="4"/>
    </row>
    <row r="131" spans="1:10" ht="54.75" customHeight="1">
      <c r="A131" s="20"/>
      <c r="B131" s="3"/>
      <c r="C131" s="4"/>
      <c r="D131" s="192" t="s">
        <v>190</v>
      </c>
      <c r="E131" s="193"/>
      <c r="F131" s="194"/>
      <c r="G131" s="49" t="s">
        <v>7</v>
      </c>
      <c r="H131" s="46" t="s">
        <v>7</v>
      </c>
      <c r="I131" s="129" t="str">
        <f t="shared" si="5"/>
        <v>Tercapai</v>
      </c>
      <c r="J131" s="4"/>
    </row>
    <row r="132" spans="1:10" ht="76.5">
      <c r="A132" s="20"/>
      <c r="B132" s="3">
        <v>63</v>
      </c>
      <c r="C132" s="9" t="s">
        <v>191</v>
      </c>
      <c r="D132" s="183" t="s">
        <v>192</v>
      </c>
      <c r="E132" s="184"/>
      <c r="F132" s="185"/>
      <c r="G132" s="49" t="s">
        <v>7</v>
      </c>
      <c r="H132" s="46" t="s">
        <v>7</v>
      </c>
      <c r="I132" s="129" t="str">
        <f t="shared" si="5"/>
        <v>Tercapai</v>
      </c>
      <c r="J132" s="4"/>
    </row>
    <row r="133" spans="1:10" ht="36.75" customHeight="1">
      <c r="A133" s="20"/>
      <c r="B133" s="3"/>
      <c r="C133" s="4"/>
      <c r="D133" s="183" t="s">
        <v>193</v>
      </c>
      <c r="E133" s="184"/>
      <c r="F133" s="185"/>
      <c r="G133" s="49" t="s">
        <v>7</v>
      </c>
      <c r="H133" s="46" t="s">
        <v>7</v>
      </c>
      <c r="I133" s="129" t="str">
        <f t="shared" si="5"/>
        <v>Tercapai</v>
      </c>
      <c r="J133" s="4"/>
    </row>
    <row r="134" spans="1:10" ht="96.75" customHeight="1">
      <c r="A134" s="20"/>
      <c r="B134" s="3">
        <v>64</v>
      </c>
      <c r="C134" s="9" t="s">
        <v>194</v>
      </c>
      <c r="D134" s="183" t="s">
        <v>195</v>
      </c>
      <c r="E134" s="184"/>
      <c r="F134" s="185"/>
      <c r="G134" s="49" t="s">
        <v>7</v>
      </c>
      <c r="H134" s="46" t="s">
        <v>7</v>
      </c>
      <c r="I134" s="129" t="str">
        <f t="shared" si="5"/>
        <v>Tercapai</v>
      </c>
      <c r="J134" s="4"/>
    </row>
    <row r="135" spans="1:10" ht="92.25" customHeight="1">
      <c r="A135" s="20"/>
      <c r="B135" s="3">
        <v>65</v>
      </c>
      <c r="C135" s="9" t="s">
        <v>196</v>
      </c>
      <c r="D135" s="183" t="s">
        <v>197</v>
      </c>
      <c r="E135" s="184"/>
      <c r="F135" s="185"/>
      <c r="G135" s="49" t="s">
        <v>7</v>
      </c>
      <c r="H135" s="46" t="s">
        <v>7</v>
      </c>
      <c r="I135" s="129" t="str">
        <f t="shared" si="5"/>
        <v>Tercapai</v>
      </c>
      <c r="J135" s="4"/>
    </row>
    <row r="136" spans="1:10" ht="48" customHeight="1">
      <c r="A136" s="20"/>
      <c r="B136" s="3"/>
      <c r="C136" s="4"/>
      <c r="D136" s="183" t="s">
        <v>198</v>
      </c>
      <c r="E136" s="184"/>
      <c r="F136" s="185"/>
      <c r="G136" s="49" t="s">
        <v>7</v>
      </c>
      <c r="H136" s="46" t="s">
        <v>7</v>
      </c>
      <c r="I136" s="129" t="str">
        <f t="shared" si="5"/>
        <v>Tercapai</v>
      </c>
      <c r="J136" s="4"/>
    </row>
    <row r="137" spans="1:10" ht="152.25">
      <c r="A137" s="11" t="s">
        <v>199</v>
      </c>
      <c r="B137" s="3">
        <v>66</v>
      </c>
      <c r="C137" s="9" t="s">
        <v>200</v>
      </c>
      <c r="D137" s="183" t="s">
        <v>201</v>
      </c>
      <c r="E137" s="184"/>
      <c r="F137" s="185"/>
      <c r="G137" s="49" t="s">
        <v>7</v>
      </c>
      <c r="H137" s="46" t="s">
        <v>7</v>
      </c>
      <c r="I137" s="129" t="str">
        <f t="shared" si="5"/>
        <v>Tercapai</v>
      </c>
      <c r="J137" s="4"/>
    </row>
    <row r="138" spans="1:10" ht="30" customHeight="1">
      <c r="A138" s="11"/>
      <c r="B138" s="3"/>
      <c r="C138" s="4"/>
      <c r="D138" s="183" t="s">
        <v>202</v>
      </c>
      <c r="E138" s="184"/>
      <c r="F138" s="185"/>
      <c r="G138" s="49" t="s">
        <v>7</v>
      </c>
      <c r="H138" s="46" t="s">
        <v>7</v>
      </c>
      <c r="I138" s="129" t="str">
        <f t="shared" si="5"/>
        <v>Tercapai</v>
      </c>
      <c r="J138" s="4"/>
    </row>
    <row r="139" spans="1:10" ht="30" customHeight="1">
      <c r="A139" s="11"/>
      <c r="B139" s="3"/>
      <c r="C139" s="4"/>
      <c r="D139" s="183" t="s">
        <v>203</v>
      </c>
      <c r="E139" s="184"/>
      <c r="F139" s="185"/>
      <c r="G139" s="49" t="s">
        <v>7</v>
      </c>
      <c r="H139" s="46" t="s">
        <v>7</v>
      </c>
      <c r="I139" s="129" t="str">
        <f t="shared" si="5"/>
        <v>Tercapai</v>
      </c>
      <c r="J139" s="4"/>
    </row>
    <row r="140" spans="1:10">
      <c r="A140" s="11"/>
      <c r="B140" s="3"/>
      <c r="C140" s="4"/>
      <c r="D140" s="183" t="s">
        <v>204</v>
      </c>
      <c r="E140" s="184"/>
      <c r="F140" s="185"/>
      <c r="G140" s="49" t="s">
        <v>7</v>
      </c>
      <c r="H140" s="46" t="s">
        <v>7</v>
      </c>
      <c r="I140" s="129" t="str">
        <f t="shared" si="5"/>
        <v>Tercapai</v>
      </c>
      <c r="J140" s="4"/>
    </row>
    <row r="141" spans="1:10" ht="136.5" customHeight="1">
      <c r="A141" s="11"/>
      <c r="B141" s="3">
        <v>67</v>
      </c>
      <c r="C141" s="9" t="s">
        <v>205</v>
      </c>
      <c r="D141" s="183" t="s">
        <v>206</v>
      </c>
      <c r="E141" s="184"/>
      <c r="F141" s="185"/>
      <c r="G141" s="49" t="s">
        <v>7</v>
      </c>
      <c r="H141" s="46" t="s">
        <v>7</v>
      </c>
      <c r="I141" s="129" t="str">
        <f t="shared" si="5"/>
        <v>Tercapai</v>
      </c>
      <c r="J141" s="4"/>
    </row>
    <row r="142" spans="1:10" ht="99" customHeight="1">
      <c r="A142" s="19" t="s">
        <v>207</v>
      </c>
      <c r="B142" s="3">
        <v>68</v>
      </c>
      <c r="C142" s="9" t="s">
        <v>208</v>
      </c>
      <c r="D142" s="183" t="s">
        <v>209</v>
      </c>
      <c r="E142" s="184"/>
      <c r="F142" s="185"/>
      <c r="G142" s="49" t="s">
        <v>7</v>
      </c>
      <c r="H142" s="46" t="s">
        <v>7</v>
      </c>
      <c r="I142" s="129" t="str">
        <f t="shared" si="5"/>
        <v>Tercapai</v>
      </c>
      <c r="J142" s="4"/>
    </row>
    <row r="143" spans="1:10" ht="77.25">
      <c r="A143" s="19"/>
      <c r="B143" s="3">
        <v>69</v>
      </c>
      <c r="C143" s="9" t="s">
        <v>210</v>
      </c>
      <c r="D143" s="183" t="s">
        <v>211</v>
      </c>
      <c r="E143" s="184"/>
      <c r="F143" s="185"/>
      <c r="G143" s="49" t="s">
        <v>7</v>
      </c>
      <c r="H143" s="46" t="s">
        <v>7</v>
      </c>
      <c r="I143" s="129" t="str">
        <f t="shared" si="5"/>
        <v>Tercapai</v>
      </c>
      <c r="J143" s="4"/>
    </row>
    <row r="144" spans="1:10" ht="144" customHeight="1">
      <c r="A144" s="19"/>
      <c r="B144" s="3"/>
      <c r="C144" s="4"/>
      <c r="D144" s="183" t="s">
        <v>212</v>
      </c>
      <c r="E144" s="184"/>
      <c r="F144" s="185"/>
      <c r="G144" s="49" t="s">
        <v>7</v>
      </c>
      <c r="H144" s="46" t="s">
        <v>7</v>
      </c>
      <c r="I144" s="129" t="str">
        <f t="shared" si="5"/>
        <v>Tercapai</v>
      </c>
      <c r="J144" s="4"/>
    </row>
    <row r="145" spans="1:10" ht="48" customHeight="1">
      <c r="A145" s="19"/>
      <c r="B145" s="3">
        <v>70</v>
      </c>
      <c r="C145" s="9" t="s">
        <v>213</v>
      </c>
      <c r="D145" s="183" t="s">
        <v>214</v>
      </c>
      <c r="E145" s="184"/>
      <c r="F145" s="185"/>
      <c r="G145" s="49" t="s">
        <v>7</v>
      </c>
      <c r="H145" s="46" t="s">
        <v>7</v>
      </c>
      <c r="I145" s="129" t="str">
        <f t="shared" si="5"/>
        <v>Tercapai</v>
      </c>
      <c r="J145" s="4"/>
    </row>
    <row r="146" spans="1:10" ht="48.75" customHeight="1">
      <c r="A146" s="19"/>
      <c r="B146" s="3"/>
      <c r="C146" s="4"/>
      <c r="D146" s="183" t="s">
        <v>215</v>
      </c>
      <c r="E146" s="184"/>
      <c r="F146" s="185"/>
      <c r="G146" s="49" t="s">
        <v>7</v>
      </c>
      <c r="H146" s="46" t="s">
        <v>7</v>
      </c>
      <c r="I146" s="129" t="str">
        <f t="shared" si="5"/>
        <v>Tercapai</v>
      </c>
      <c r="J146" s="4"/>
    </row>
    <row r="147" spans="1:10" ht="108.75" customHeight="1">
      <c r="A147" s="21" t="s">
        <v>216</v>
      </c>
      <c r="B147" s="3">
        <v>71</v>
      </c>
      <c r="C147" s="9" t="s">
        <v>217</v>
      </c>
      <c r="D147" s="183" t="s">
        <v>218</v>
      </c>
      <c r="E147" s="184"/>
      <c r="F147" s="185"/>
      <c r="G147" s="49" t="s">
        <v>7</v>
      </c>
      <c r="H147" s="46" t="s">
        <v>7</v>
      </c>
      <c r="I147" s="129" t="str">
        <f t="shared" si="5"/>
        <v>Tercapai</v>
      </c>
      <c r="J147" s="4"/>
    </row>
    <row r="148" spans="1:10" ht="250.5" customHeight="1">
      <c r="A148" s="239"/>
      <c r="B148" s="204"/>
      <c r="C148" s="207"/>
      <c r="D148" s="183" t="s">
        <v>219</v>
      </c>
      <c r="E148" s="184"/>
      <c r="F148" s="185"/>
      <c r="G148" s="210" t="s">
        <v>29</v>
      </c>
      <c r="H148" s="233">
        <f>((F154+F160+F166+F172+F178)/5)*100%</f>
        <v>0</v>
      </c>
      <c r="I148" s="216" t="str">
        <f>IF(H148&gt;=0.75,"Tercapai","Tidak Tercapai")</f>
        <v>Tidak Tercapai</v>
      </c>
      <c r="J148" s="223"/>
    </row>
    <row r="149" spans="1:10">
      <c r="A149" s="240"/>
      <c r="B149" s="205"/>
      <c r="C149" s="208"/>
      <c r="D149" s="220" t="s">
        <v>385</v>
      </c>
      <c r="E149" s="221"/>
      <c r="F149" s="222"/>
      <c r="G149" s="211"/>
      <c r="H149" s="234"/>
      <c r="I149" s="217"/>
      <c r="J149" s="224"/>
    </row>
    <row r="150" spans="1:10" ht="15.75">
      <c r="A150" s="240"/>
      <c r="B150" s="205"/>
      <c r="C150" s="208"/>
      <c r="D150" s="54" t="s">
        <v>386</v>
      </c>
      <c r="E150" s="55" t="s">
        <v>363</v>
      </c>
      <c r="F150" s="118"/>
      <c r="G150" s="211"/>
      <c r="H150" s="234"/>
      <c r="I150" s="217"/>
      <c r="J150" s="224"/>
    </row>
    <row r="151" spans="1:10" ht="22.5" customHeight="1">
      <c r="A151" s="240"/>
      <c r="B151" s="205"/>
      <c r="C151" s="208"/>
      <c r="D151" s="54" t="s">
        <v>387</v>
      </c>
      <c r="E151" s="55" t="s">
        <v>363</v>
      </c>
      <c r="F151" s="118"/>
      <c r="G151" s="211"/>
      <c r="H151" s="234"/>
      <c r="I151" s="217"/>
      <c r="J151" s="224"/>
    </row>
    <row r="152" spans="1:10" ht="22.5" customHeight="1">
      <c r="A152" s="240"/>
      <c r="B152" s="205"/>
      <c r="C152" s="208"/>
      <c r="D152" s="54" t="s">
        <v>388</v>
      </c>
      <c r="E152" s="55" t="s">
        <v>363</v>
      </c>
      <c r="F152" s="118"/>
      <c r="G152" s="211"/>
      <c r="H152" s="234"/>
      <c r="I152" s="217"/>
      <c r="J152" s="224"/>
    </row>
    <row r="153" spans="1:10" ht="22.5" customHeight="1">
      <c r="A153" s="240"/>
      <c r="B153" s="205"/>
      <c r="C153" s="208"/>
      <c r="D153" s="54" t="s">
        <v>389</v>
      </c>
      <c r="E153" s="55" t="s">
        <v>363</v>
      </c>
      <c r="F153" s="118"/>
      <c r="G153" s="211"/>
      <c r="H153" s="234"/>
      <c r="I153" s="217"/>
      <c r="J153" s="224"/>
    </row>
    <row r="154" spans="1:10" ht="19.5" customHeight="1">
      <c r="A154" s="240"/>
      <c r="B154" s="205"/>
      <c r="C154" s="208"/>
      <c r="D154" s="54" t="s">
        <v>324</v>
      </c>
      <c r="E154" s="55" t="s">
        <v>363</v>
      </c>
      <c r="F154" s="115"/>
      <c r="G154" s="211"/>
      <c r="H154" s="234"/>
      <c r="I154" s="217"/>
      <c r="J154" s="224"/>
    </row>
    <row r="155" spans="1:10">
      <c r="A155" s="240"/>
      <c r="B155" s="205"/>
      <c r="C155" s="208"/>
      <c r="D155" s="220" t="s">
        <v>390</v>
      </c>
      <c r="E155" s="221"/>
      <c r="F155" s="222"/>
      <c r="G155" s="211"/>
      <c r="H155" s="234"/>
      <c r="I155" s="217"/>
      <c r="J155" s="224"/>
    </row>
    <row r="156" spans="1:10" ht="15.75">
      <c r="A156" s="240"/>
      <c r="B156" s="205"/>
      <c r="C156" s="208"/>
      <c r="D156" s="54" t="s">
        <v>386</v>
      </c>
      <c r="E156" s="55" t="s">
        <v>363</v>
      </c>
      <c r="F156" s="118"/>
      <c r="G156" s="211"/>
      <c r="H156" s="234"/>
      <c r="I156" s="217"/>
      <c r="J156" s="224"/>
    </row>
    <row r="157" spans="1:10" ht="22.5" customHeight="1">
      <c r="A157" s="240"/>
      <c r="B157" s="205"/>
      <c r="C157" s="208"/>
      <c r="D157" s="54" t="s">
        <v>387</v>
      </c>
      <c r="E157" s="55" t="s">
        <v>363</v>
      </c>
      <c r="F157" s="118"/>
      <c r="G157" s="211"/>
      <c r="H157" s="234"/>
      <c r="I157" s="217"/>
      <c r="J157" s="224"/>
    </row>
    <row r="158" spans="1:10" ht="22.5" customHeight="1">
      <c r="A158" s="240"/>
      <c r="B158" s="205"/>
      <c r="C158" s="208"/>
      <c r="D158" s="54" t="s">
        <v>388</v>
      </c>
      <c r="E158" s="55" t="s">
        <v>363</v>
      </c>
      <c r="F158" s="118"/>
      <c r="G158" s="211"/>
      <c r="H158" s="234"/>
      <c r="I158" s="217"/>
      <c r="J158" s="224"/>
    </row>
    <row r="159" spans="1:10" ht="22.5" customHeight="1">
      <c r="A159" s="240"/>
      <c r="B159" s="205"/>
      <c r="C159" s="208"/>
      <c r="D159" s="54" t="s">
        <v>389</v>
      </c>
      <c r="E159" s="55" t="s">
        <v>363</v>
      </c>
      <c r="F159" s="118"/>
      <c r="G159" s="211"/>
      <c r="H159" s="234"/>
      <c r="I159" s="217"/>
      <c r="J159" s="224"/>
    </row>
    <row r="160" spans="1:10" ht="19.5" customHeight="1">
      <c r="A160" s="240"/>
      <c r="B160" s="205"/>
      <c r="C160" s="208"/>
      <c r="D160" s="54" t="s">
        <v>324</v>
      </c>
      <c r="E160" s="55" t="s">
        <v>363</v>
      </c>
      <c r="F160" s="115"/>
      <c r="G160" s="211"/>
      <c r="H160" s="234"/>
      <c r="I160" s="217"/>
      <c r="J160" s="224"/>
    </row>
    <row r="161" spans="1:10">
      <c r="A161" s="240"/>
      <c r="B161" s="205"/>
      <c r="C161" s="208"/>
      <c r="D161" s="220" t="s">
        <v>391</v>
      </c>
      <c r="E161" s="221"/>
      <c r="F161" s="222"/>
      <c r="G161" s="211"/>
      <c r="H161" s="234"/>
      <c r="I161" s="217"/>
      <c r="J161" s="224"/>
    </row>
    <row r="162" spans="1:10" ht="15.75">
      <c r="A162" s="240"/>
      <c r="B162" s="205"/>
      <c r="C162" s="208"/>
      <c r="D162" s="54" t="s">
        <v>386</v>
      </c>
      <c r="E162" s="55" t="s">
        <v>363</v>
      </c>
      <c r="F162" s="118"/>
      <c r="G162" s="211"/>
      <c r="H162" s="234"/>
      <c r="I162" s="217"/>
      <c r="J162" s="224"/>
    </row>
    <row r="163" spans="1:10" ht="22.5" customHeight="1">
      <c r="A163" s="240"/>
      <c r="B163" s="205"/>
      <c r="C163" s="208"/>
      <c r="D163" s="54" t="s">
        <v>387</v>
      </c>
      <c r="E163" s="55" t="s">
        <v>363</v>
      </c>
      <c r="F163" s="118"/>
      <c r="G163" s="211"/>
      <c r="H163" s="234"/>
      <c r="I163" s="217"/>
      <c r="J163" s="224"/>
    </row>
    <row r="164" spans="1:10" ht="22.5" customHeight="1">
      <c r="A164" s="240"/>
      <c r="B164" s="205"/>
      <c r="C164" s="208"/>
      <c r="D164" s="54" t="s">
        <v>388</v>
      </c>
      <c r="E164" s="55" t="s">
        <v>363</v>
      </c>
      <c r="F164" s="118"/>
      <c r="G164" s="211"/>
      <c r="H164" s="234"/>
      <c r="I164" s="217"/>
      <c r="J164" s="224"/>
    </row>
    <row r="165" spans="1:10" ht="22.5" customHeight="1">
      <c r="A165" s="240"/>
      <c r="B165" s="205"/>
      <c r="C165" s="208"/>
      <c r="D165" s="54" t="s">
        <v>389</v>
      </c>
      <c r="E165" s="55" t="s">
        <v>363</v>
      </c>
      <c r="F165" s="118"/>
      <c r="G165" s="211"/>
      <c r="H165" s="234"/>
      <c r="I165" s="217"/>
      <c r="J165" s="224"/>
    </row>
    <row r="166" spans="1:10" ht="19.5" customHeight="1">
      <c r="A166" s="240"/>
      <c r="B166" s="205"/>
      <c r="C166" s="208"/>
      <c r="D166" s="54" t="s">
        <v>324</v>
      </c>
      <c r="E166" s="55" t="s">
        <v>363</v>
      </c>
      <c r="F166" s="115"/>
      <c r="G166" s="211"/>
      <c r="H166" s="234"/>
      <c r="I166" s="217"/>
      <c r="J166" s="224"/>
    </row>
    <row r="167" spans="1:10">
      <c r="A167" s="240"/>
      <c r="B167" s="205"/>
      <c r="C167" s="208"/>
      <c r="D167" s="220" t="s">
        <v>392</v>
      </c>
      <c r="E167" s="221"/>
      <c r="F167" s="222"/>
      <c r="G167" s="211"/>
      <c r="H167" s="234"/>
      <c r="I167" s="217"/>
      <c r="J167" s="224"/>
    </row>
    <row r="168" spans="1:10" ht="15.75">
      <c r="A168" s="240"/>
      <c r="B168" s="205"/>
      <c r="C168" s="208"/>
      <c r="D168" s="54" t="s">
        <v>386</v>
      </c>
      <c r="E168" s="55" t="s">
        <v>363</v>
      </c>
      <c r="F168" s="118"/>
      <c r="G168" s="211"/>
      <c r="H168" s="234"/>
      <c r="I168" s="217"/>
      <c r="J168" s="224"/>
    </row>
    <row r="169" spans="1:10" ht="22.5" customHeight="1">
      <c r="A169" s="240"/>
      <c r="B169" s="205"/>
      <c r="C169" s="208"/>
      <c r="D169" s="54" t="s">
        <v>387</v>
      </c>
      <c r="E169" s="55" t="s">
        <v>363</v>
      </c>
      <c r="F169" s="118"/>
      <c r="G169" s="211"/>
      <c r="H169" s="234"/>
      <c r="I169" s="217"/>
      <c r="J169" s="224"/>
    </row>
    <row r="170" spans="1:10" ht="22.5" customHeight="1">
      <c r="A170" s="240"/>
      <c r="B170" s="205"/>
      <c r="C170" s="208"/>
      <c r="D170" s="54" t="s">
        <v>388</v>
      </c>
      <c r="E170" s="55" t="s">
        <v>363</v>
      </c>
      <c r="F170" s="118"/>
      <c r="G170" s="211"/>
      <c r="H170" s="234"/>
      <c r="I170" s="217"/>
      <c r="J170" s="224"/>
    </row>
    <row r="171" spans="1:10" ht="22.5" customHeight="1">
      <c r="A171" s="240"/>
      <c r="B171" s="205"/>
      <c r="C171" s="208"/>
      <c r="D171" s="54" t="s">
        <v>389</v>
      </c>
      <c r="E171" s="55" t="s">
        <v>363</v>
      </c>
      <c r="F171" s="118"/>
      <c r="G171" s="211"/>
      <c r="H171" s="234"/>
      <c r="I171" s="217"/>
      <c r="J171" s="224"/>
    </row>
    <row r="172" spans="1:10" ht="19.5" customHeight="1">
      <c r="A172" s="240"/>
      <c r="B172" s="205"/>
      <c r="C172" s="208"/>
      <c r="D172" s="54" t="s">
        <v>324</v>
      </c>
      <c r="E172" s="55" t="s">
        <v>363</v>
      </c>
      <c r="F172" s="115"/>
      <c r="G172" s="211"/>
      <c r="H172" s="234"/>
      <c r="I172" s="217"/>
      <c r="J172" s="224"/>
    </row>
    <row r="173" spans="1:10">
      <c r="A173" s="240"/>
      <c r="B173" s="205"/>
      <c r="C173" s="208"/>
      <c r="D173" s="220" t="s">
        <v>393</v>
      </c>
      <c r="E173" s="221"/>
      <c r="F173" s="222"/>
      <c r="G173" s="211"/>
      <c r="H173" s="234"/>
      <c r="I173" s="217"/>
      <c r="J173" s="224"/>
    </row>
    <row r="174" spans="1:10" ht="15.75">
      <c r="A174" s="240"/>
      <c r="B174" s="205"/>
      <c r="C174" s="208"/>
      <c r="D174" s="54" t="s">
        <v>386</v>
      </c>
      <c r="E174" s="55" t="s">
        <v>363</v>
      </c>
      <c r="F174" s="118"/>
      <c r="G174" s="211"/>
      <c r="H174" s="234"/>
      <c r="I174" s="217"/>
      <c r="J174" s="224"/>
    </row>
    <row r="175" spans="1:10" ht="22.5" customHeight="1">
      <c r="A175" s="240"/>
      <c r="B175" s="205"/>
      <c r="C175" s="208"/>
      <c r="D175" s="54" t="s">
        <v>387</v>
      </c>
      <c r="E175" s="55" t="s">
        <v>363</v>
      </c>
      <c r="F175" s="118"/>
      <c r="G175" s="211"/>
      <c r="H175" s="234"/>
      <c r="I175" s="217"/>
      <c r="J175" s="224"/>
    </row>
    <row r="176" spans="1:10" ht="22.5" customHeight="1">
      <c r="A176" s="240"/>
      <c r="B176" s="205"/>
      <c r="C176" s="208"/>
      <c r="D176" s="54" t="s">
        <v>388</v>
      </c>
      <c r="E176" s="55" t="s">
        <v>363</v>
      </c>
      <c r="F176" s="118"/>
      <c r="G176" s="211"/>
      <c r="H176" s="234"/>
      <c r="I176" s="217"/>
      <c r="J176" s="224"/>
    </row>
    <row r="177" spans="1:10" ht="22.5" customHeight="1">
      <c r="A177" s="240"/>
      <c r="B177" s="205"/>
      <c r="C177" s="208"/>
      <c r="D177" s="54" t="s">
        <v>389</v>
      </c>
      <c r="E177" s="55" t="s">
        <v>363</v>
      </c>
      <c r="F177" s="118"/>
      <c r="G177" s="211"/>
      <c r="H177" s="234"/>
      <c r="I177" s="217"/>
      <c r="J177" s="224"/>
    </row>
    <row r="178" spans="1:10" ht="19.5" customHeight="1">
      <c r="A178" s="241"/>
      <c r="B178" s="206"/>
      <c r="C178" s="209"/>
      <c r="D178" s="58" t="s">
        <v>324</v>
      </c>
      <c r="E178" s="59" t="s">
        <v>363</v>
      </c>
      <c r="F178" s="119"/>
      <c r="G178" s="212"/>
      <c r="H178" s="235"/>
      <c r="I178" s="218"/>
      <c r="J178" s="225"/>
    </row>
    <row r="179" spans="1:10" ht="105.75" customHeight="1">
      <c r="A179" s="21"/>
      <c r="B179" s="3">
        <v>72</v>
      </c>
      <c r="C179" s="85" t="s">
        <v>220</v>
      </c>
      <c r="D179" s="219" t="s">
        <v>221</v>
      </c>
      <c r="E179" s="219"/>
      <c r="F179" s="219"/>
      <c r="G179" s="57" t="s">
        <v>7</v>
      </c>
      <c r="H179" s="46" t="s">
        <v>7</v>
      </c>
      <c r="I179" s="131" t="s">
        <v>358</v>
      </c>
      <c r="J179" s="4"/>
    </row>
  </sheetData>
  <sheetProtection algorithmName="SHA-512" hashValue="oMRX70/vxzs1HpUEJuTvIE4xSH33mmcUmgprTi7EB09B39zmCHFWQKpgSb/BqJaLca5xROo2vuXD3x9PZ4/8ww==" saltValue="O9vFtsTfklprgc35roZ0/Q==" spinCount="100000" sheet="1" objects="1" scenarios="1"/>
  <protectedRanges>
    <protectedRange sqref="J2:J179" name="Range4"/>
    <protectedRange sqref="F10:F11 F13 F16 F18 F20 F22 F24 F27 F39:F40 F43:F44 F53 F70 F74 F77 F92:F93 F98 F101 F103:F105 F114:F115 F150:F154 F156:F160 F162:F166 F168:F172 F174:F178" name="Range2"/>
    <protectedRange sqref="H2:H179" name="Range3"/>
  </protectedRanges>
  <autoFilter ref="A1:J173" xr:uid="{00000000-0009-0000-0000-000000000000}">
    <filterColumn colId="4" showButton="0"/>
  </autoFilter>
  <customSheetViews>
    <customSheetView guid="{E159C76B-2235-49A6-A1A1-6B9692C84262}" filter="1" showAutoFilter="1">
      <pageMargins left="0.7" right="0.7" top="0.75" bottom="0.75" header="0.3" footer="0.3"/>
      <autoFilter ref="K2:K125" xr:uid="{A6ADDA19-12A1-4099-B407-D758B58E98B3}">
        <filterColumn colId="0">
          <filters>
            <filter val="Tidak Tercapai"/>
            <filter val="Tercapai"/>
          </filters>
        </filterColumn>
      </autoFilter>
    </customSheetView>
    <customSheetView guid="{40AA10E8-B79F-4F16-A14A-4DC683548E56}" filter="1" showAutoFilter="1">
      <pageMargins left="0.7" right="0.7" top="0.75" bottom="0.75" header="0.3" footer="0.3"/>
      <autoFilter ref="K2:K998" xr:uid="{5E1EF7BE-38CF-4828-BF31-3E4604A53AE9}"/>
    </customSheetView>
  </customSheetViews>
  <mergeCells count="264">
    <mergeCell ref="A12:A13"/>
    <mergeCell ref="B12:B13"/>
    <mergeCell ref="C12:C13"/>
    <mergeCell ref="A76:A77"/>
    <mergeCell ref="B76:B77"/>
    <mergeCell ref="C76:C77"/>
    <mergeCell ref="A91:A93"/>
    <mergeCell ref="B91:B93"/>
    <mergeCell ref="C91:C93"/>
    <mergeCell ref="A69:A70"/>
    <mergeCell ref="B69:B70"/>
    <mergeCell ref="C69:C70"/>
    <mergeCell ref="A73:A74"/>
    <mergeCell ref="B73:B74"/>
    <mergeCell ref="C73:C74"/>
    <mergeCell ref="A42:A44"/>
    <mergeCell ref="B42:B44"/>
    <mergeCell ref="C42:C44"/>
    <mergeCell ref="A52:A53"/>
    <mergeCell ref="B52:B53"/>
    <mergeCell ref="C52:C53"/>
    <mergeCell ref="A26:A27"/>
    <mergeCell ref="B26:B27"/>
    <mergeCell ref="C26:C27"/>
    <mergeCell ref="J102:J105"/>
    <mergeCell ref="I102:I105"/>
    <mergeCell ref="H102:H105"/>
    <mergeCell ref="G102:G105"/>
    <mergeCell ref="A102:A105"/>
    <mergeCell ref="B102:B105"/>
    <mergeCell ref="C102:C105"/>
    <mergeCell ref="A100:A101"/>
    <mergeCell ref="B100:B101"/>
    <mergeCell ref="C100:C101"/>
    <mergeCell ref="C148:C178"/>
    <mergeCell ref="B148:B178"/>
    <mergeCell ref="A148:A178"/>
    <mergeCell ref="A97:A98"/>
    <mergeCell ref="B97:B98"/>
    <mergeCell ref="C97:C98"/>
    <mergeCell ref="A113:A115"/>
    <mergeCell ref="B113:B115"/>
    <mergeCell ref="C113:C115"/>
    <mergeCell ref="A38:A40"/>
    <mergeCell ref="B38:B40"/>
    <mergeCell ref="C38:C40"/>
    <mergeCell ref="A17:A18"/>
    <mergeCell ref="C19:C20"/>
    <mergeCell ref="B19:B20"/>
    <mergeCell ref="A19:A20"/>
    <mergeCell ref="C23:C24"/>
    <mergeCell ref="B23:B24"/>
    <mergeCell ref="A23:A24"/>
    <mergeCell ref="C21:C22"/>
    <mergeCell ref="B21:B22"/>
    <mergeCell ref="A21:A22"/>
    <mergeCell ref="J113:J115"/>
    <mergeCell ref="I113:I115"/>
    <mergeCell ref="H113:H115"/>
    <mergeCell ref="G113:G115"/>
    <mergeCell ref="D149:F149"/>
    <mergeCell ref="D155:F155"/>
    <mergeCell ref="G148:G178"/>
    <mergeCell ref="H148:H178"/>
    <mergeCell ref="I148:I178"/>
    <mergeCell ref="J148:J178"/>
    <mergeCell ref="D142:F142"/>
    <mergeCell ref="D143:F143"/>
    <mergeCell ref="D144:F144"/>
    <mergeCell ref="D145:F145"/>
    <mergeCell ref="D146:F146"/>
    <mergeCell ref="J97:J98"/>
    <mergeCell ref="I97:I98"/>
    <mergeCell ref="H97:H98"/>
    <mergeCell ref="G97:G98"/>
    <mergeCell ref="G100:G101"/>
    <mergeCell ref="J100:J101"/>
    <mergeCell ref="I100:I101"/>
    <mergeCell ref="H100:H101"/>
    <mergeCell ref="D141:F141"/>
    <mergeCell ref="D135:F135"/>
    <mergeCell ref="D136:F136"/>
    <mergeCell ref="D137:F137"/>
    <mergeCell ref="D138:F138"/>
    <mergeCell ref="D139:F139"/>
    <mergeCell ref="D140:F140"/>
    <mergeCell ref="D129:F129"/>
    <mergeCell ref="D130:F130"/>
    <mergeCell ref="D119:F119"/>
    <mergeCell ref="D120:F120"/>
    <mergeCell ref="D121:F121"/>
    <mergeCell ref="D122:F122"/>
    <mergeCell ref="D109:F109"/>
    <mergeCell ref="D110:F110"/>
    <mergeCell ref="D111:F111"/>
    <mergeCell ref="J76:J77"/>
    <mergeCell ref="I76:I77"/>
    <mergeCell ref="H76:H77"/>
    <mergeCell ref="G76:G77"/>
    <mergeCell ref="J91:J93"/>
    <mergeCell ref="I91:I93"/>
    <mergeCell ref="H91:H93"/>
    <mergeCell ref="G91:G93"/>
    <mergeCell ref="J69:J70"/>
    <mergeCell ref="I69:I70"/>
    <mergeCell ref="H69:H70"/>
    <mergeCell ref="G69:G70"/>
    <mergeCell ref="J73:J74"/>
    <mergeCell ref="I73:I74"/>
    <mergeCell ref="H73:H74"/>
    <mergeCell ref="G73:G74"/>
    <mergeCell ref="J42:J44"/>
    <mergeCell ref="I42:I44"/>
    <mergeCell ref="H42:H44"/>
    <mergeCell ref="G42:G44"/>
    <mergeCell ref="I52:I53"/>
    <mergeCell ref="H52:H53"/>
    <mergeCell ref="G52:G53"/>
    <mergeCell ref="J52:J53"/>
    <mergeCell ref="J26:J27"/>
    <mergeCell ref="I26:I27"/>
    <mergeCell ref="H26:H27"/>
    <mergeCell ref="G26:G27"/>
    <mergeCell ref="I38:I40"/>
    <mergeCell ref="H38:H40"/>
    <mergeCell ref="G38:G40"/>
    <mergeCell ref="J38:J40"/>
    <mergeCell ref="B15:B16"/>
    <mergeCell ref="A15:A16"/>
    <mergeCell ref="I19:I20"/>
    <mergeCell ref="H19:H20"/>
    <mergeCell ref="G19:G20"/>
    <mergeCell ref="I17:I18"/>
    <mergeCell ref="H17:H18"/>
    <mergeCell ref="G17:G18"/>
    <mergeCell ref="B17:B18"/>
    <mergeCell ref="C17:C18"/>
    <mergeCell ref="C15:C16"/>
    <mergeCell ref="D34:F34"/>
    <mergeCell ref="D35:F35"/>
    <mergeCell ref="D36:F36"/>
    <mergeCell ref="D37:F37"/>
    <mergeCell ref="D38:F38"/>
    <mergeCell ref="J9:J11"/>
    <mergeCell ref="G15:G16"/>
    <mergeCell ref="H15:H16"/>
    <mergeCell ref="I15:I16"/>
    <mergeCell ref="J15:J16"/>
    <mergeCell ref="D15:F15"/>
    <mergeCell ref="H21:H22"/>
    <mergeCell ref="G21:G22"/>
    <mergeCell ref="I21:I22"/>
    <mergeCell ref="I23:I24"/>
    <mergeCell ref="H23:H24"/>
    <mergeCell ref="G23:G24"/>
    <mergeCell ref="I12:I13"/>
    <mergeCell ref="H12:H13"/>
    <mergeCell ref="G12:G13"/>
    <mergeCell ref="J12:J13"/>
    <mergeCell ref="A9:A11"/>
    <mergeCell ref="B9:B11"/>
    <mergeCell ref="C9:C11"/>
    <mergeCell ref="G9:G11"/>
    <mergeCell ref="H9:H11"/>
    <mergeCell ref="I9:I11"/>
    <mergeCell ref="D179:F179"/>
    <mergeCell ref="D147:F147"/>
    <mergeCell ref="D148:F148"/>
    <mergeCell ref="D173:F173"/>
    <mergeCell ref="D161:F161"/>
    <mergeCell ref="D167:F167"/>
    <mergeCell ref="D131:F131"/>
    <mergeCell ref="D132:F132"/>
    <mergeCell ref="D133:F133"/>
    <mergeCell ref="D134:F134"/>
    <mergeCell ref="D123:F123"/>
    <mergeCell ref="D124:F124"/>
    <mergeCell ref="D125:F125"/>
    <mergeCell ref="D126:F126"/>
    <mergeCell ref="D127:F127"/>
    <mergeCell ref="D128:F128"/>
    <mergeCell ref="D117:F117"/>
    <mergeCell ref="D118:F118"/>
    <mergeCell ref="D112:F112"/>
    <mergeCell ref="D113:F113"/>
    <mergeCell ref="D116:F116"/>
    <mergeCell ref="D99:F99"/>
    <mergeCell ref="D100:F100"/>
    <mergeCell ref="D102:F102"/>
    <mergeCell ref="D106:F106"/>
    <mergeCell ref="D107:F107"/>
    <mergeCell ref="D108:F108"/>
    <mergeCell ref="D90:F90"/>
    <mergeCell ref="D91:F91"/>
    <mergeCell ref="D94:F94"/>
    <mergeCell ref="D95:F95"/>
    <mergeCell ref="D96:F96"/>
    <mergeCell ref="D97:F97"/>
    <mergeCell ref="D84:F84"/>
    <mergeCell ref="D85:F85"/>
    <mergeCell ref="D86:F86"/>
    <mergeCell ref="D87:F87"/>
    <mergeCell ref="D88:F88"/>
    <mergeCell ref="D89:F89"/>
    <mergeCell ref="D78:F78"/>
    <mergeCell ref="D79:F79"/>
    <mergeCell ref="D80:F80"/>
    <mergeCell ref="D81:F81"/>
    <mergeCell ref="D82:F82"/>
    <mergeCell ref="D83:F83"/>
    <mergeCell ref="D69:F69"/>
    <mergeCell ref="D71:F71"/>
    <mergeCell ref="D72:F72"/>
    <mergeCell ref="D73:F73"/>
    <mergeCell ref="D75:F75"/>
    <mergeCell ref="D76:F76"/>
    <mergeCell ref="D63:F63"/>
    <mergeCell ref="D64:F64"/>
    <mergeCell ref="D65:F65"/>
    <mergeCell ref="D66:F66"/>
    <mergeCell ref="D67:F67"/>
    <mergeCell ref="D68:F68"/>
    <mergeCell ref="D57:F57"/>
    <mergeCell ref="D58:F58"/>
    <mergeCell ref="D59:F59"/>
    <mergeCell ref="D60:F60"/>
    <mergeCell ref="D61:F61"/>
    <mergeCell ref="D62:F62"/>
    <mergeCell ref="D50:F50"/>
    <mergeCell ref="D51:F51"/>
    <mergeCell ref="D52:F52"/>
    <mergeCell ref="D54:F54"/>
    <mergeCell ref="D55:F55"/>
    <mergeCell ref="D56:F56"/>
    <mergeCell ref="D42:F42"/>
    <mergeCell ref="D45:F45"/>
    <mergeCell ref="D46:F46"/>
    <mergeCell ref="D47:F47"/>
    <mergeCell ref="D48:F48"/>
    <mergeCell ref="D49:F49"/>
    <mergeCell ref="D1:F1"/>
    <mergeCell ref="D2:F2"/>
    <mergeCell ref="D3:F3"/>
    <mergeCell ref="D4:F4"/>
    <mergeCell ref="D5:F5"/>
    <mergeCell ref="D6:F6"/>
    <mergeCell ref="D41:F41"/>
    <mergeCell ref="D28:F28"/>
    <mergeCell ref="D29:F29"/>
    <mergeCell ref="D30:F30"/>
    <mergeCell ref="D31:F31"/>
    <mergeCell ref="D32:F32"/>
    <mergeCell ref="D33:F33"/>
    <mergeCell ref="D17:F17"/>
    <mergeCell ref="D19:F19"/>
    <mergeCell ref="D21:F21"/>
    <mergeCell ref="D23:F23"/>
    <mergeCell ref="D25:F25"/>
    <mergeCell ref="D26:F26"/>
    <mergeCell ref="D7:F7"/>
    <mergeCell ref="D8:F8"/>
    <mergeCell ref="D9:F9"/>
    <mergeCell ref="D12:F12"/>
    <mergeCell ref="D14:F14"/>
  </mergeCells>
  <conditionalFormatting sqref="I2:I9 I17 I21 I19 I23 I25:I26 I28:I38 I41:I42 I45:I52 I54:I69 I71:I73 I75:I76 I78:I91 I94:I97 I99:I100 I102 I116:I148 I12 I14:I15 I106:I113">
    <cfRule type="cellIs" dxfId="177" priority="37" operator="equal">
      <formula>"Tercapai"</formula>
    </cfRule>
  </conditionalFormatting>
  <conditionalFormatting sqref="I2:I9 I17 I21 I19 I23 I25:I26 I28:I38 I41:I42 I45:I52 I54:I69 I71:I73 I75:I76 I78:I91 I94:I97 I99:I100 I102 I116:I148 I12 I14:I15 I106:I113">
    <cfRule type="cellIs" dxfId="176" priority="38" operator="equal">
      <formula>"Tidak Tercapai"</formula>
    </cfRule>
  </conditionalFormatting>
  <conditionalFormatting sqref="H14">
    <cfRule type="expression" dxfId="175" priority="71">
      <formula>I14:I179 = "Tercapai"</formula>
    </cfRule>
  </conditionalFormatting>
  <conditionalFormatting sqref="H14">
    <cfRule type="expression" dxfId="174" priority="72">
      <formula>I14:I179="Tidak Tercapai"</formula>
    </cfRule>
  </conditionalFormatting>
  <conditionalFormatting sqref="H12">
    <cfRule type="expression" dxfId="173" priority="93">
      <formula>I12:I179 = "Tercapai"</formula>
    </cfRule>
  </conditionalFormatting>
  <conditionalFormatting sqref="H12">
    <cfRule type="expression" dxfId="172" priority="94">
      <formula>I12:I179="Tidak Tercapai"</formula>
    </cfRule>
  </conditionalFormatting>
  <conditionalFormatting sqref="H25">
    <cfRule type="expression" dxfId="171" priority="689">
      <formula>I25:I179 = "Tercapai"</formula>
    </cfRule>
  </conditionalFormatting>
  <conditionalFormatting sqref="H25">
    <cfRule type="expression" dxfId="170" priority="690">
      <formula>I25:I179="Tidak Tercapai"</formula>
    </cfRule>
  </conditionalFormatting>
  <conditionalFormatting sqref="I179">
    <cfRule type="cellIs" dxfId="169" priority="1" operator="equal">
      <formula>"Tercapai"</formula>
    </cfRule>
  </conditionalFormatting>
  <conditionalFormatting sqref="I179">
    <cfRule type="cellIs" dxfId="168" priority="2" operator="equal">
      <formula>"Tidak Tercapai"</formula>
    </cfRule>
  </conditionalFormatting>
  <conditionalFormatting sqref="H23">
    <cfRule type="expression" dxfId="167" priority="877">
      <formula>I23:I179 = "Tercapai"</formula>
    </cfRule>
  </conditionalFormatting>
  <conditionalFormatting sqref="H23">
    <cfRule type="expression" dxfId="166" priority="878">
      <formula>I23:I179="Tidak Tercapai"</formula>
    </cfRule>
  </conditionalFormatting>
  <conditionalFormatting sqref="H28">
    <cfRule type="expression" dxfId="165" priority="913">
      <formula>I28:I179 = "Tercapai"</formula>
    </cfRule>
  </conditionalFormatting>
  <conditionalFormatting sqref="H28">
    <cfRule type="expression" dxfId="164" priority="914">
      <formula>I28:I179="Tidak Tercapai"</formula>
    </cfRule>
  </conditionalFormatting>
  <conditionalFormatting sqref="H17">
    <cfRule type="expression" dxfId="163" priority="917">
      <formula>I17:I179 = "Tercapai"</formula>
    </cfRule>
  </conditionalFormatting>
  <conditionalFormatting sqref="H17">
    <cfRule type="expression" dxfId="162" priority="918">
      <formula>I17:I179="Tidak Tercapai"</formula>
    </cfRule>
  </conditionalFormatting>
  <conditionalFormatting sqref="H21">
    <cfRule type="expression" dxfId="161" priority="943">
      <formula>I21:I179 = "Tercapai"</formula>
    </cfRule>
  </conditionalFormatting>
  <conditionalFormatting sqref="H21">
    <cfRule type="expression" dxfId="160" priority="944">
      <formula>I21:I179="Tidak Tercapai"</formula>
    </cfRule>
  </conditionalFormatting>
  <conditionalFormatting sqref="H19">
    <cfRule type="expression" dxfId="159" priority="947">
      <formula>I19:I179 = "Tercapai"</formula>
    </cfRule>
  </conditionalFormatting>
  <conditionalFormatting sqref="H19">
    <cfRule type="expression" dxfId="158" priority="948">
      <formula>I19:I179="Tidak Tercapai"</formula>
    </cfRule>
  </conditionalFormatting>
  <conditionalFormatting sqref="H2:H8">
    <cfRule type="expression" dxfId="157" priority="951">
      <formula>I2:I173 = "Tercapai"</formula>
    </cfRule>
  </conditionalFormatting>
  <conditionalFormatting sqref="H2:H8">
    <cfRule type="expression" dxfId="156" priority="952">
      <formula>I2:I173="Tidak Tercapai"</formula>
    </cfRule>
  </conditionalFormatting>
  <conditionalFormatting sqref="H106">
    <cfRule type="expression" dxfId="155" priority="961">
      <formula>I106:I179 = "Tercapai"</formula>
    </cfRule>
  </conditionalFormatting>
  <conditionalFormatting sqref="H106">
    <cfRule type="expression" dxfId="154" priority="962">
      <formula>I106:I179="Tidak Tercapai"</formula>
    </cfRule>
  </conditionalFormatting>
  <conditionalFormatting sqref="H116">
    <cfRule type="expression" dxfId="153" priority="963">
      <formula>I116:I179 = "Tercapai"</formula>
    </cfRule>
  </conditionalFormatting>
  <conditionalFormatting sqref="H116">
    <cfRule type="expression" dxfId="152" priority="964">
      <formula>I116:I179="Tidak Tercapai"</formula>
    </cfRule>
  </conditionalFormatting>
  <conditionalFormatting sqref="H75">
    <cfRule type="expression" dxfId="151" priority="965">
      <formula>I75:I179 = "Tercapai"</formula>
    </cfRule>
  </conditionalFormatting>
  <conditionalFormatting sqref="H75">
    <cfRule type="expression" dxfId="150" priority="966">
      <formula>I75:I179="Tidak Tercapai"</formula>
    </cfRule>
  </conditionalFormatting>
  <conditionalFormatting sqref="H78">
    <cfRule type="expression" dxfId="149" priority="967">
      <formula>I78:I179 = "Tercapai"</formula>
    </cfRule>
  </conditionalFormatting>
  <conditionalFormatting sqref="H78">
    <cfRule type="expression" dxfId="148" priority="968">
      <formula>I78:I179="Tidak Tercapai"</formula>
    </cfRule>
  </conditionalFormatting>
  <conditionalFormatting sqref="H179">
    <cfRule type="expression" dxfId="147" priority="969">
      <formula>I179:I179 = "Tercapai"</formula>
    </cfRule>
  </conditionalFormatting>
  <conditionalFormatting sqref="H179">
    <cfRule type="expression" dxfId="146" priority="970">
      <formula>I179:I179="Tidak Tercapai"</formula>
    </cfRule>
  </conditionalFormatting>
  <conditionalFormatting sqref="H102">
    <cfRule type="expression" dxfId="145" priority="973">
      <formula>I102:I179 = "Tercapai"</formula>
    </cfRule>
  </conditionalFormatting>
  <conditionalFormatting sqref="H102">
    <cfRule type="expression" dxfId="144" priority="974">
      <formula>I102:I179="Tidak Tercapai"</formula>
    </cfRule>
  </conditionalFormatting>
  <conditionalFormatting sqref="H71">
    <cfRule type="expression" dxfId="143" priority="975">
      <formula>I71:I179 = "Tercapai"</formula>
    </cfRule>
  </conditionalFormatting>
  <conditionalFormatting sqref="H71">
    <cfRule type="expression" dxfId="142" priority="976">
      <formula>I71:I179="Tidak Tercapai"</formula>
    </cfRule>
  </conditionalFormatting>
  <conditionalFormatting sqref="H99">
    <cfRule type="expression" dxfId="141" priority="977">
      <formula>I99:I179 = "Tercapai"</formula>
    </cfRule>
  </conditionalFormatting>
  <conditionalFormatting sqref="H99">
    <cfRule type="expression" dxfId="140" priority="978">
      <formula>I99:I179="Tidak Tercapai"</formula>
    </cfRule>
  </conditionalFormatting>
  <conditionalFormatting sqref="H54">
    <cfRule type="expression" dxfId="139" priority="979">
      <formula>I54:I179 = "Tercapai"</formula>
    </cfRule>
  </conditionalFormatting>
  <conditionalFormatting sqref="H54">
    <cfRule type="expression" dxfId="138" priority="980">
      <formula>I54:I179="Tidak Tercapai"</formula>
    </cfRule>
  </conditionalFormatting>
  <conditionalFormatting sqref="H94">
    <cfRule type="expression" dxfId="137" priority="983">
      <formula>I94:I179 = "Tercapai"</formula>
    </cfRule>
  </conditionalFormatting>
  <conditionalFormatting sqref="H94">
    <cfRule type="expression" dxfId="136" priority="984">
      <formula>I94:I179="Tidak Tercapai"</formula>
    </cfRule>
  </conditionalFormatting>
  <conditionalFormatting sqref="H45">
    <cfRule type="expression" dxfId="135" priority="985">
      <formula>I45:I179 = "Tercapai"</formula>
    </cfRule>
  </conditionalFormatting>
  <conditionalFormatting sqref="H45">
    <cfRule type="expression" dxfId="134" priority="986">
      <formula>I45:I179="Tidak Tercapai"</formula>
    </cfRule>
  </conditionalFormatting>
  <conditionalFormatting sqref="H41">
    <cfRule type="expression" dxfId="133" priority="989">
      <formula>I41:I179 = "Tercapai"</formula>
    </cfRule>
  </conditionalFormatting>
  <conditionalFormatting sqref="H41">
    <cfRule type="expression" dxfId="132" priority="990">
      <formula>I41:I179="Tidak Tercapai"</formula>
    </cfRule>
  </conditionalFormatting>
  <conditionalFormatting sqref="H9">
    <cfRule type="expression" dxfId="131" priority="994">
      <formula>I9:I179 = "Tercapai"</formula>
    </cfRule>
  </conditionalFormatting>
  <conditionalFormatting sqref="H9">
    <cfRule type="expression" dxfId="130" priority="996">
      <formula>I9:I179="Tidak Tercapai"</formula>
    </cfRule>
  </conditionalFormatting>
  <conditionalFormatting sqref="H15">
    <cfRule type="expression" dxfId="129" priority="1148">
      <formula>I15:I179 = "Tercapai"</formula>
    </cfRule>
  </conditionalFormatting>
  <conditionalFormatting sqref="H15">
    <cfRule type="expression" dxfId="128" priority="1150">
      <formula>I15:I179="Tidak Tercapai"</formula>
    </cfRule>
  </conditionalFormatting>
  <conditionalFormatting sqref="H26">
    <cfRule type="expression" dxfId="127" priority="1152">
      <formula>I26:I179 = "Tercapai"</formula>
    </cfRule>
  </conditionalFormatting>
  <conditionalFormatting sqref="H26">
    <cfRule type="expression" dxfId="126" priority="1154">
      <formula>I26:I179="Tidak Tercapai"</formula>
    </cfRule>
  </conditionalFormatting>
  <conditionalFormatting sqref="H29:H38">
    <cfRule type="expression" dxfId="125" priority="1156">
      <formula>I29:I179 = "Tercapai"</formula>
    </cfRule>
  </conditionalFormatting>
  <conditionalFormatting sqref="H29:H38">
    <cfRule type="expression" dxfId="124" priority="1158">
      <formula>I29:I179="Tidak Tercapai"</formula>
    </cfRule>
  </conditionalFormatting>
  <conditionalFormatting sqref="H107:H113">
    <cfRule type="expression" dxfId="123" priority="1160">
      <formula>I107:I179 = "Tercapai"</formula>
    </cfRule>
  </conditionalFormatting>
  <conditionalFormatting sqref="H107:H113">
    <cfRule type="expression" dxfId="122" priority="1162">
      <formula>I107:I179="Tidak Tercapai"</formula>
    </cfRule>
  </conditionalFormatting>
  <conditionalFormatting sqref="H117:H148">
    <cfRule type="expression" dxfId="121" priority="1164">
      <formula>I117:I179 = "Tercapai"</formula>
    </cfRule>
  </conditionalFormatting>
  <conditionalFormatting sqref="H117:H148">
    <cfRule type="expression" dxfId="120" priority="1166">
      <formula>I117:I179="Tidak Tercapai"</formula>
    </cfRule>
  </conditionalFormatting>
  <conditionalFormatting sqref="H76">
    <cfRule type="expression" dxfId="119" priority="1168">
      <formula>I76:I179 = "Tercapai"</formula>
    </cfRule>
  </conditionalFormatting>
  <conditionalFormatting sqref="H76">
    <cfRule type="expression" dxfId="118" priority="1170">
      <formula>I76:I179="Tidak Tercapai"</formula>
    </cfRule>
  </conditionalFormatting>
  <conditionalFormatting sqref="H79:H91">
    <cfRule type="expression" dxfId="117" priority="1172">
      <formula>I79:I179 = "Tercapai"</formula>
    </cfRule>
  </conditionalFormatting>
  <conditionalFormatting sqref="H79:H91">
    <cfRule type="expression" dxfId="116" priority="1174">
      <formula>I79:I179="Tidak Tercapai"</formula>
    </cfRule>
  </conditionalFormatting>
  <conditionalFormatting sqref="H72:H73">
    <cfRule type="expression" dxfId="115" priority="1176">
      <formula>I72:I179 = "Tercapai"</formula>
    </cfRule>
  </conditionalFormatting>
  <conditionalFormatting sqref="H72:H73">
    <cfRule type="expression" dxfId="114" priority="1178">
      <formula>I72:I179="Tidak Tercapai"</formula>
    </cfRule>
  </conditionalFormatting>
  <conditionalFormatting sqref="H100">
    <cfRule type="expression" dxfId="113" priority="1180">
      <formula>I100:I179 = "Tercapai"</formula>
    </cfRule>
  </conditionalFormatting>
  <conditionalFormatting sqref="H100">
    <cfRule type="expression" dxfId="112" priority="1182">
      <formula>I100:I179="Tidak Tercapai"</formula>
    </cfRule>
  </conditionalFormatting>
  <conditionalFormatting sqref="H55:H69">
    <cfRule type="expression" dxfId="111" priority="1184">
      <formula>I55:I179 = "Tercapai"</formula>
    </cfRule>
  </conditionalFormatting>
  <conditionalFormatting sqref="H55:H69">
    <cfRule type="expression" dxfId="110" priority="1186">
      <formula>I55:I179="Tidak Tercapai"</formula>
    </cfRule>
  </conditionalFormatting>
  <conditionalFormatting sqref="H95:H97">
    <cfRule type="expression" dxfId="109" priority="1188">
      <formula>I95:I179 = "Tercapai"</formula>
    </cfRule>
  </conditionalFormatting>
  <conditionalFormatting sqref="H95:H97">
    <cfRule type="expression" dxfId="108" priority="1190">
      <formula>I95:I179="Tidak Tercapai"</formula>
    </cfRule>
  </conditionalFormatting>
  <conditionalFormatting sqref="H46:H52">
    <cfRule type="expression" dxfId="107" priority="1192">
      <formula>I46:I179 = "Tercapai"</formula>
    </cfRule>
  </conditionalFormatting>
  <conditionalFormatting sqref="H46:H52">
    <cfRule type="expression" dxfId="106" priority="1194">
      <formula>I46:I179="Tidak Tercapai"</formula>
    </cfRule>
  </conditionalFormatting>
  <conditionalFormatting sqref="H42">
    <cfRule type="expression" dxfId="105" priority="1196">
      <formula>I42:I179 = "Tercapai"</formula>
    </cfRule>
  </conditionalFormatting>
  <conditionalFormatting sqref="H42">
    <cfRule type="expression" dxfId="104" priority="1198">
      <formula>I42:I179="Tidak Tercapai"</formula>
    </cfRule>
  </conditionalFormatting>
  <dataValidations count="8">
    <dataValidation type="list" allowBlank="1" sqref="H4" xr:uid="{00000000-0002-0000-0000-000000000000}">
      <formula1>"Tidak Tersedia,Terpenuhi 1 Aspek,Terpenuhi 2 Aspek,Terpenuhi 3 Aspek"</formula1>
    </dataValidation>
    <dataValidation type="list" allowBlank="1" sqref="H5" xr:uid="{00000000-0002-0000-0000-000002000000}">
      <formula1>"Tidak Tersedia,Terpenuhi 1 Aspek,Terpenuhi 2 Aspek,Terpenuhi 3 Aspek,Terpenuhi 4 Aspek,Terpenuhi 5 Aspek"</formula1>
    </dataValidation>
    <dataValidation type="list" allowBlank="1" sqref="H2:H3 H28:H30 H32:H37 H116:H147 H106:H112 H94:H95 H78:H89 H75 H71:H72 H54:H68 H45:H51 H41 H179" xr:uid="{00000000-0002-0000-0000-000007000000}">
      <formula1>"Tersedia,Tidak Tersedia"</formula1>
    </dataValidation>
    <dataValidation type="decimal" allowBlank="1" showDropDown="1" sqref="H25" xr:uid="{00000000-0002-0000-0000-000001000000}">
      <formula1>0</formula1>
      <formula2>5</formula2>
    </dataValidation>
    <dataValidation type="list" allowBlank="1" sqref="H7 H14" xr:uid="{00000000-0002-0000-0000-000003000000}">
      <formula1>"Terpenuhi,Tidak Terpenuhi"</formula1>
    </dataValidation>
    <dataValidation type="decimal" allowBlank="1" showDropDown="1" sqref="H8" xr:uid="{00000000-0002-0000-0000-000004000000}">
      <formula1>3.5</formula1>
      <formula2>7</formula2>
    </dataValidation>
    <dataValidation type="decimal" allowBlank="1" showDropDown="1" sqref="H6" xr:uid="{00000000-0002-0000-0000-000005000000}">
      <formula1>0</formula1>
      <formula2>4</formula2>
    </dataValidation>
    <dataValidation type="decimal" allowBlank="1" showDropDown="1" sqref="H148 H113 H12 H90:H91 H76 H73 H69 H52 H42 H38 H26 H23 H9 H15 H19 H17 H21 H100 H102" xr:uid="{00000000-0002-0000-0000-000006000000}">
      <formula1>0</formula1>
      <formula2>1</formula2>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40"/>
  <sheetViews>
    <sheetView topLeftCell="A37" zoomScale="70" zoomScaleNormal="70" workbookViewId="0">
      <selection activeCell="F39" sqref="F39:F40"/>
    </sheetView>
  </sheetViews>
  <sheetFormatPr defaultColWidth="12.625" defaultRowHeight="15" customHeight="1"/>
  <cols>
    <col min="1" max="1" width="13.25" customWidth="1"/>
    <col min="2" max="2" width="8.625" customWidth="1"/>
    <col min="3" max="3" width="52.625" customWidth="1"/>
    <col min="4" max="4" width="28.75" customWidth="1"/>
    <col min="5" max="5" width="2.25" customWidth="1"/>
    <col min="6" max="6" width="37.5" customWidth="1"/>
    <col min="7" max="7" width="11.375" style="45" bestFit="1" customWidth="1"/>
    <col min="8" max="8" width="21.25" style="45" customWidth="1"/>
    <col min="9" max="9" width="25.375" customWidth="1"/>
    <col min="10" max="10" width="28" customWidth="1"/>
  </cols>
  <sheetData>
    <row r="1" spans="1:10" ht="31.5">
      <c r="A1" s="63" t="s">
        <v>308</v>
      </c>
      <c r="B1" s="64" t="s">
        <v>222</v>
      </c>
      <c r="C1" s="64" t="s">
        <v>1</v>
      </c>
      <c r="D1" s="255" t="s">
        <v>223</v>
      </c>
      <c r="E1" s="255"/>
      <c r="F1" s="256"/>
      <c r="G1" s="22" t="s">
        <v>3</v>
      </c>
      <c r="H1" s="23" t="s">
        <v>359</v>
      </c>
      <c r="I1" s="133" t="s">
        <v>4</v>
      </c>
      <c r="J1" s="127" t="s">
        <v>5</v>
      </c>
    </row>
    <row r="2" spans="1:10" ht="196.5" customHeight="1">
      <c r="A2" s="268" t="s">
        <v>224</v>
      </c>
      <c r="B2" s="273">
        <v>1</v>
      </c>
      <c r="C2" s="272" t="s">
        <v>225</v>
      </c>
      <c r="D2" s="257" t="s">
        <v>226</v>
      </c>
      <c r="E2" s="257"/>
      <c r="F2" s="258"/>
      <c r="G2" s="204" t="s">
        <v>227</v>
      </c>
      <c r="H2" s="204" t="e">
        <f>(F3+F4+F5)/F6</f>
        <v>#DIV/0!</v>
      </c>
      <c r="I2" s="262" t="e">
        <f>IF(H2&gt;=0.1,"Tercapai","Tidak Tercapai")</f>
        <v>#DIV/0!</v>
      </c>
      <c r="J2" s="271" t="s">
        <v>448</v>
      </c>
    </row>
    <row r="3" spans="1:10" ht="15.75" customHeight="1">
      <c r="A3" s="268"/>
      <c r="B3" s="273"/>
      <c r="C3" s="272"/>
      <c r="D3" s="55" t="s">
        <v>394</v>
      </c>
      <c r="E3" s="55" t="s">
        <v>363</v>
      </c>
      <c r="F3" s="115"/>
      <c r="G3" s="205"/>
      <c r="H3" s="205"/>
      <c r="I3" s="263"/>
      <c r="J3" s="260"/>
    </row>
    <row r="4" spans="1:10" ht="15.75" customHeight="1">
      <c r="A4" s="268"/>
      <c r="B4" s="273"/>
      <c r="C4" s="272"/>
      <c r="D4" s="55" t="s">
        <v>395</v>
      </c>
      <c r="E4" s="55" t="s">
        <v>363</v>
      </c>
      <c r="F4" s="115"/>
      <c r="G4" s="205"/>
      <c r="H4" s="205"/>
      <c r="I4" s="263"/>
      <c r="J4" s="260"/>
    </row>
    <row r="5" spans="1:10" ht="15.75" customHeight="1">
      <c r="A5" s="268"/>
      <c r="B5" s="273"/>
      <c r="C5" s="272"/>
      <c r="D5" s="55" t="s">
        <v>396</v>
      </c>
      <c r="E5" s="55" t="s">
        <v>363</v>
      </c>
      <c r="F5" s="115"/>
      <c r="G5" s="205"/>
      <c r="H5" s="205"/>
      <c r="I5" s="263"/>
      <c r="J5" s="260"/>
    </row>
    <row r="6" spans="1:10" ht="18" customHeight="1">
      <c r="A6" s="268"/>
      <c r="B6" s="273"/>
      <c r="C6" s="272"/>
      <c r="D6" s="55" t="s">
        <v>381</v>
      </c>
      <c r="E6" s="55" t="s">
        <v>363</v>
      </c>
      <c r="F6" s="115"/>
      <c r="G6" s="206"/>
      <c r="H6" s="206"/>
      <c r="I6" s="264"/>
      <c r="J6" s="261"/>
    </row>
    <row r="7" spans="1:10" ht="157.5" customHeight="1">
      <c r="A7" s="268"/>
      <c r="B7" s="269"/>
      <c r="C7" s="270"/>
      <c r="D7" s="257" t="s">
        <v>228</v>
      </c>
      <c r="E7" s="257"/>
      <c r="F7" s="258"/>
      <c r="G7" s="204" t="s">
        <v>229</v>
      </c>
      <c r="H7" s="204" t="e">
        <f>F8/F6</f>
        <v>#DIV/0!</v>
      </c>
      <c r="I7" s="262" t="e">
        <f>IF(H7&gt;=1,"Tercapai","Tidak Tercapai")</f>
        <v>#DIV/0!</v>
      </c>
      <c r="J7" s="271" t="s">
        <v>448</v>
      </c>
    </row>
    <row r="8" spans="1:10" ht="18" customHeight="1">
      <c r="A8" s="268"/>
      <c r="B8" s="269"/>
      <c r="C8" s="270"/>
      <c r="D8" s="55" t="s">
        <v>397</v>
      </c>
      <c r="E8" s="55" t="s">
        <v>363</v>
      </c>
      <c r="F8" s="115"/>
      <c r="G8" s="206"/>
      <c r="H8" s="206"/>
      <c r="I8" s="264"/>
      <c r="J8" s="261"/>
    </row>
    <row r="9" spans="1:10" ht="253.5" customHeight="1">
      <c r="A9" s="268"/>
      <c r="B9" s="269"/>
      <c r="C9" s="270"/>
      <c r="D9" s="257" t="s">
        <v>230</v>
      </c>
      <c r="E9" s="257"/>
      <c r="F9" s="258"/>
      <c r="G9" s="204" t="s">
        <v>231</v>
      </c>
      <c r="H9" s="204" t="e">
        <f>(2*(F10+F11+F12)+F13)/F6</f>
        <v>#DIV/0!</v>
      </c>
      <c r="I9" s="262" t="e">
        <f>IF(H9&gt;=0.5,"Tercapai","Tidak Tercapai")</f>
        <v>#DIV/0!</v>
      </c>
      <c r="J9" s="271" t="s">
        <v>448</v>
      </c>
    </row>
    <row r="10" spans="1:10" ht="15.75" customHeight="1">
      <c r="A10" s="268"/>
      <c r="B10" s="269"/>
      <c r="C10" s="270"/>
      <c r="D10" s="55" t="s">
        <v>398</v>
      </c>
      <c r="E10" s="55" t="s">
        <v>363</v>
      </c>
      <c r="F10" s="115"/>
      <c r="G10" s="205"/>
      <c r="H10" s="205"/>
      <c r="I10" s="263"/>
      <c r="J10" s="260"/>
    </row>
    <row r="11" spans="1:10" ht="15.75" customHeight="1">
      <c r="A11" s="268"/>
      <c r="B11" s="269"/>
      <c r="C11" s="270"/>
      <c r="D11" s="55" t="s">
        <v>399</v>
      </c>
      <c r="E11" s="55" t="s">
        <v>363</v>
      </c>
      <c r="F11" s="115"/>
      <c r="G11" s="205"/>
      <c r="H11" s="205"/>
      <c r="I11" s="263"/>
      <c r="J11" s="260"/>
    </row>
    <row r="12" spans="1:10" ht="15.75" customHeight="1">
      <c r="A12" s="268"/>
      <c r="B12" s="269"/>
      <c r="C12" s="270"/>
      <c r="D12" s="55" t="s">
        <v>400</v>
      </c>
      <c r="E12" s="55" t="s">
        <v>363</v>
      </c>
      <c r="F12" s="115"/>
      <c r="G12" s="205"/>
      <c r="H12" s="205"/>
      <c r="I12" s="263"/>
      <c r="J12" s="260"/>
    </row>
    <row r="13" spans="1:10" ht="18" customHeight="1">
      <c r="A13" s="268"/>
      <c r="B13" s="269"/>
      <c r="C13" s="270"/>
      <c r="D13" s="55" t="s">
        <v>401</v>
      </c>
      <c r="E13" s="55" t="s">
        <v>363</v>
      </c>
      <c r="F13" s="115"/>
      <c r="G13" s="206"/>
      <c r="H13" s="206"/>
      <c r="I13" s="264"/>
      <c r="J13" s="261"/>
    </row>
    <row r="14" spans="1:10" ht="185.25" customHeight="1">
      <c r="A14" s="268"/>
      <c r="B14" s="269">
        <v>2</v>
      </c>
      <c r="C14" s="272" t="s">
        <v>232</v>
      </c>
      <c r="D14" s="257" t="s">
        <v>233</v>
      </c>
      <c r="E14" s="257"/>
      <c r="F14" s="258"/>
      <c r="G14" s="204" t="s">
        <v>227</v>
      </c>
      <c r="H14" s="265" t="e">
        <f>(F15+F16+F17)/F18</f>
        <v>#DIV/0!</v>
      </c>
      <c r="I14" s="262" t="e">
        <f>IF(H14&gt;=0.01,"Tercapai","Tidak Tercapai")</f>
        <v>#DIV/0!</v>
      </c>
      <c r="J14" s="259"/>
    </row>
    <row r="15" spans="1:10" ht="15.75" customHeight="1">
      <c r="A15" s="268"/>
      <c r="B15" s="269"/>
      <c r="C15" s="272"/>
      <c r="D15" s="55" t="s">
        <v>394</v>
      </c>
      <c r="E15" s="55" t="s">
        <v>363</v>
      </c>
      <c r="F15" s="115"/>
      <c r="G15" s="205"/>
      <c r="H15" s="266"/>
      <c r="I15" s="263"/>
      <c r="J15" s="260"/>
    </row>
    <row r="16" spans="1:10" ht="15.75" customHeight="1">
      <c r="A16" s="268"/>
      <c r="B16" s="269"/>
      <c r="C16" s="272"/>
      <c r="D16" s="55" t="s">
        <v>395</v>
      </c>
      <c r="E16" s="55" t="s">
        <v>363</v>
      </c>
      <c r="F16" s="115"/>
      <c r="G16" s="205"/>
      <c r="H16" s="266"/>
      <c r="I16" s="263"/>
      <c r="J16" s="260"/>
    </row>
    <row r="17" spans="1:10" ht="15.75" customHeight="1">
      <c r="A17" s="268"/>
      <c r="B17" s="269"/>
      <c r="C17" s="272"/>
      <c r="D17" s="55" t="s">
        <v>396</v>
      </c>
      <c r="E17" s="55" t="s">
        <v>363</v>
      </c>
      <c r="F17" s="115"/>
      <c r="G17" s="205"/>
      <c r="H17" s="266"/>
      <c r="I17" s="263"/>
      <c r="J17" s="260"/>
    </row>
    <row r="18" spans="1:10" ht="18" customHeight="1">
      <c r="A18" s="268"/>
      <c r="B18" s="269"/>
      <c r="C18" s="272"/>
      <c r="D18" s="55" t="s">
        <v>380</v>
      </c>
      <c r="E18" s="55" t="s">
        <v>363</v>
      </c>
      <c r="F18" s="115"/>
      <c r="G18" s="206"/>
      <c r="H18" s="267"/>
      <c r="I18" s="264"/>
      <c r="J18" s="261"/>
    </row>
    <row r="19" spans="1:10" ht="255" customHeight="1">
      <c r="A19" s="268"/>
      <c r="B19" s="269"/>
      <c r="C19" s="270"/>
      <c r="D19" s="257" t="s">
        <v>234</v>
      </c>
      <c r="E19" s="257"/>
      <c r="F19" s="258"/>
      <c r="G19" s="204" t="s">
        <v>235</v>
      </c>
      <c r="H19" s="204">
        <f>2*(F20+F21+F22)+F23</f>
        <v>0</v>
      </c>
      <c r="I19" s="262" t="str">
        <f>IF(H19&gt;=1,"Tercapai","Tidak Tercapai")</f>
        <v>Tidak Tercapai</v>
      </c>
      <c r="J19" s="259"/>
    </row>
    <row r="20" spans="1:10" ht="15.75" customHeight="1">
      <c r="A20" s="268"/>
      <c r="B20" s="269"/>
      <c r="C20" s="270"/>
      <c r="D20" s="55" t="s">
        <v>398</v>
      </c>
      <c r="E20" s="55" t="s">
        <v>363</v>
      </c>
      <c r="F20" s="115"/>
      <c r="G20" s="205"/>
      <c r="H20" s="205"/>
      <c r="I20" s="263"/>
      <c r="J20" s="260"/>
    </row>
    <row r="21" spans="1:10" ht="15.75" customHeight="1">
      <c r="A21" s="268"/>
      <c r="B21" s="269"/>
      <c r="C21" s="270"/>
      <c r="D21" s="55" t="s">
        <v>399</v>
      </c>
      <c r="E21" s="55" t="s">
        <v>363</v>
      </c>
      <c r="F21" s="115"/>
      <c r="G21" s="205"/>
      <c r="H21" s="205"/>
      <c r="I21" s="263"/>
      <c r="J21" s="260"/>
    </row>
    <row r="22" spans="1:10" ht="15.75" customHeight="1">
      <c r="A22" s="268"/>
      <c r="B22" s="269"/>
      <c r="C22" s="270"/>
      <c r="D22" s="55" t="s">
        <v>400</v>
      </c>
      <c r="E22" s="55" t="s">
        <v>363</v>
      </c>
      <c r="F22" s="115"/>
      <c r="G22" s="205"/>
      <c r="H22" s="205"/>
      <c r="I22" s="263"/>
      <c r="J22" s="260"/>
    </row>
    <row r="23" spans="1:10" ht="18" customHeight="1">
      <c r="A23" s="268"/>
      <c r="B23" s="269"/>
      <c r="C23" s="270"/>
      <c r="D23" s="55" t="s">
        <v>401</v>
      </c>
      <c r="E23" s="55" t="s">
        <v>363</v>
      </c>
      <c r="F23" s="115"/>
      <c r="G23" s="206"/>
      <c r="H23" s="206"/>
      <c r="I23" s="264"/>
      <c r="J23" s="261"/>
    </row>
    <row r="24" spans="1:10" ht="108" customHeight="1">
      <c r="A24" s="65" t="s">
        <v>236</v>
      </c>
      <c r="B24" s="66">
        <v>3</v>
      </c>
      <c r="C24" s="67" t="s">
        <v>237</v>
      </c>
      <c r="D24" s="257" t="s">
        <v>238</v>
      </c>
      <c r="E24" s="257"/>
      <c r="F24" s="258"/>
      <c r="G24" s="3" t="s">
        <v>7</v>
      </c>
      <c r="H24" s="7" t="s">
        <v>11</v>
      </c>
      <c r="I24" s="134" t="str">
        <f>IF(H24="Tersedia","Tercapai","Tidak Tercapai")</f>
        <v>Tidak Tercapai</v>
      </c>
      <c r="J24" s="24"/>
    </row>
    <row r="25" spans="1:10" ht="90" customHeight="1">
      <c r="A25" s="69"/>
      <c r="B25" s="66">
        <v>4</v>
      </c>
      <c r="C25" s="70" t="s">
        <v>239</v>
      </c>
      <c r="D25" s="184" t="s">
        <v>240</v>
      </c>
      <c r="E25" s="184"/>
      <c r="F25" s="185"/>
      <c r="G25" s="3" t="s">
        <v>7</v>
      </c>
      <c r="H25" s="7" t="s">
        <v>11</v>
      </c>
      <c r="I25" s="134" t="str">
        <f>IF(H25="Tersedia","Tercapai","Tidak Tercapai")</f>
        <v>Tidak Tercapai</v>
      </c>
      <c r="J25" s="24"/>
    </row>
    <row r="26" spans="1:10" ht="132" customHeight="1">
      <c r="A26" s="276"/>
      <c r="B26" s="273"/>
      <c r="C26" s="277"/>
      <c r="D26" s="193" t="s">
        <v>241</v>
      </c>
      <c r="E26" s="193"/>
      <c r="F26" s="194"/>
      <c r="G26" s="204" t="s">
        <v>235</v>
      </c>
      <c r="H26" s="265" t="e">
        <f>F27/F28</f>
        <v>#DIV/0!</v>
      </c>
      <c r="I26" s="262" t="e">
        <f>IF(H26&gt;=0.25,"Tercapai","Tidak Tercapai")</f>
        <v>#DIV/0!</v>
      </c>
      <c r="J26" s="259"/>
    </row>
    <row r="27" spans="1:10" ht="15.75" customHeight="1">
      <c r="A27" s="276"/>
      <c r="B27" s="273"/>
      <c r="C27" s="277"/>
      <c r="D27" s="55" t="s">
        <v>402</v>
      </c>
      <c r="E27" s="55" t="s">
        <v>363</v>
      </c>
      <c r="F27" s="115"/>
      <c r="G27" s="205"/>
      <c r="H27" s="266"/>
      <c r="I27" s="263"/>
      <c r="J27" s="260"/>
    </row>
    <row r="28" spans="1:10" ht="18" customHeight="1">
      <c r="A28" s="276"/>
      <c r="B28" s="273"/>
      <c r="C28" s="277"/>
      <c r="D28" s="55" t="s">
        <v>403</v>
      </c>
      <c r="E28" s="55" t="s">
        <v>363</v>
      </c>
      <c r="F28" s="115"/>
      <c r="G28" s="206"/>
      <c r="H28" s="267"/>
      <c r="I28" s="264"/>
      <c r="J28" s="261"/>
    </row>
    <row r="29" spans="1:10" ht="90" customHeight="1">
      <c r="A29" s="71" t="s">
        <v>242</v>
      </c>
      <c r="B29" s="66">
        <v>5</v>
      </c>
      <c r="C29" s="67" t="s">
        <v>243</v>
      </c>
      <c r="D29" s="257" t="s">
        <v>244</v>
      </c>
      <c r="E29" s="257"/>
      <c r="F29" s="258"/>
      <c r="G29" s="3" t="s">
        <v>7</v>
      </c>
      <c r="H29" s="7" t="s">
        <v>11</v>
      </c>
      <c r="I29" s="134" t="str">
        <f t="shared" ref="I29:I36" si="0">IF(H29="Tersedia","Tercapai","Tidak Tercapai")</f>
        <v>Tidak Tercapai</v>
      </c>
      <c r="J29" s="24"/>
    </row>
    <row r="30" spans="1:10" ht="78" customHeight="1">
      <c r="A30" s="72"/>
      <c r="B30" s="66">
        <v>6</v>
      </c>
      <c r="C30" s="67" t="s">
        <v>245</v>
      </c>
      <c r="D30" s="257" t="s">
        <v>246</v>
      </c>
      <c r="E30" s="257"/>
      <c r="F30" s="258"/>
      <c r="G30" s="3" t="s">
        <v>7</v>
      </c>
      <c r="H30" s="7" t="s">
        <v>11</v>
      </c>
      <c r="I30" s="134" t="str">
        <f t="shared" si="0"/>
        <v>Tidak Tercapai</v>
      </c>
      <c r="J30" s="24"/>
    </row>
    <row r="31" spans="1:10" ht="129.75" customHeight="1">
      <c r="A31" s="73" t="s">
        <v>247</v>
      </c>
      <c r="B31" s="74">
        <v>5</v>
      </c>
      <c r="C31" s="75" t="s">
        <v>248</v>
      </c>
      <c r="D31" s="193" t="s">
        <v>249</v>
      </c>
      <c r="E31" s="193"/>
      <c r="F31" s="194"/>
      <c r="G31" s="62" t="s">
        <v>7</v>
      </c>
      <c r="H31" s="7" t="s">
        <v>11</v>
      </c>
      <c r="I31" s="134" t="str">
        <f t="shared" si="0"/>
        <v>Tidak Tercapai</v>
      </c>
      <c r="J31" s="24"/>
    </row>
    <row r="32" spans="1:10" ht="90.75" customHeight="1">
      <c r="A32" s="278"/>
      <c r="B32" s="269"/>
      <c r="C32" s="279"/>
      <c r="D32" s="199" t="s">
        <v>250</v>
      </c>
      <c r="E32" s="199"/>
      <c r="F32" s="200"/>
      <c r="G32" s="62" t="s">
        <v>7</v>
      </c>
      <c r="H32" s="7" t="s">
        <v>11</v>
      </c>
      <c r="I32" s="134" t="str">
        <f t="shared" si="0"/>
        <v>Tidak Tercapai</v>
      </c>
      <c r="J32" s="24"/>
    </row>
    <row r="33" spans="1:10" ht="36" customHeight="1">
      <c r="A33" s="278"/>
      <c r="B33" s="269"/>
      <c r="C33" s="279"/>
      <c r="D33" s="184" t="s">
        <v>251</v>
      </c>
      <c r="E33" s="184"/>
      <c r="F33" s="185"/>
      <c r="G33" s="62" t="s">
        <v>7</v>
      </c>
      <c r="H33" s="7" t="s">
        <v>11</v>
      </c>
      <c r="I33" s="134" t="str">
        <f t="shared" si="0"/>
        <v>Tidak Tercapai</v>
      </c>
      <c r="J33" s="24"/>
    </row>
    <row r="34" spans="1:10" ht="36" customHeight="1">
      <c r="A34" s="278"/>
      <c r="B34" s="269"/>
      <c r="C34" s="279"/>
      <c r="D34" s="184" t="s">
        <v>252</v>
      </c>
      <c r="E34" s="184"/>
      <c r="F34" s="185"/>
      <c r="G34" s="62" t="s">
        <v>7</v>
      </c>
      <c r="H34" s="7" t="s">
        <v>11</v>
      </c>
      <c r="I34" s="134" t="str">
        <f t="shared" si="0"/>
        <v>Tidak Tercapai</v>
      </c>
      <c r="J34" s="24"/>
    </row>
    <row r="35" spans="1:10" ht="92.25">
      <c r="A35" s="73"/>
      <c r="B35" s="66">
        <v>7</v>
      </c>
      <c r="C35" s="75" t="s">
        <v>253</v>
      </c>
      <c r="D35" s="184" t="s">
        <v>254</v>
      </c>
      <c r="E35" s="184"/>
      <c r="F35" s="185"/>
      <c r="G35" s="61" t="s">
        <v>7</v>
      </c>
      <c r="H35" s="7" t="s">
        <v>11</v>
      </c>
      <c r="I35" s="134" t="str">
        <f t="shared" si="0"/>
        <v>Tidak Tercapai</v>
      </c>
      <c r="J35" s="24"/>
    </row>
    <row r="36" spans="1:10" ht="92.25" customHeight="1">
      <c r="A36" s="73"/>
      <c r="B36" s="66">
        <v>8</v>
      </c>
      <c r="C36" s="75" t="s">
        <v>255</v>
      </c>
      <c r="D36" s="184" t="s">
        <v>256</v>
      </c>
      <c r="E36" s="184"/>
      <c r="F36" s="185"/>
      <c r="G36" s="61" t="s">
        <v>7</v>
      </c>
      <c r="H36" s="7" t="s">
        <v>11</v>
      </c>
      <c r="I36" s="134" t="str">
        <f t="shared" si="0"/>
        <v>Tidak Tercapai</v>
      </c>
      <c r="J36" s="24"/>
    </row>
    <row r="37" spans="1:10" ht="113.25" customHeight="1">
      <c r="A37" s="95" t="s">
        <v>257</v>
      </c>
      <c r="B37" s="96">
        <v>9</v>
      </c>
      <c r="C37" s="97" t="s">
        <v>258</v>
      </c>
      <c r="D37" s="283" t="s">
        <v>259</v>
      </c>
      <c r="E37" s="283"/>
      <c r="F37" s="284"/>
      <c r="G37" s="77" t="s">
        <v>260</v>
      </c>
      <c r="H37" s="60">
        <v>3</v>
      </c>
      <c r="I37" s="135" t="str">
        <f>IF(H37&gt;=5,"Tercapai","Tidak Tercapai")</f>
        <v>Tidak Tercapai</v>
      </c>
      <c r="J37" s="99"/>
    </row>
    <row r="38" spans="1:10" ht="227.25" customHeight="1">
      <c r="A38" s="287"/>
      <c r="B38" s="269"/>
      <c r="C38" s="270"/>
      <c r="D38" s="280" t="s">
        <v>261</v>
      </c>
      <c r="E38" s="281"/>
      <c r="F38" s="282"/>
      <c r="G38" s="275" t="s">
        <v>227</v>
      </c>
      <c r="H38" s="285" t="e">
        <f>F39/3/F6</f>
        <v>#DIV/0!</v>
      </c>
      <c r="I38" s="275" t="str">
        <f>IF(AND(E38&gt;0,E38&lt;0.05,E40&gt;0,E40&lt;0.3), "Tercapai","Tidak Tercapai")</f>
        <v>Tidak Tercapai</v>
      </c>
      <c r="J38" s="274"/>
    </row>
    <row r="39" spans="1:10" ht="15" customHeight="1">
      <c r="A39" s="287"/>
      <c r="B39" s="269"/>
      <c r="C39" s="270"/>
      <c r="D39" s="98" t="s">
        <v>423</v>
      </c>
      <c r="E39" s="98" t="s">
        <v>363</v>
      </c>
      <c r="F39" s="120"/>
      <c r="G39" s="275"/>
      <c r="H39" s="286"/>
      <c r="I39" s="275"/>
      <c r="J39" s="274"/>
    </row>
    <row r="40" spans="1:10" ht="15" customHeight="1">
      <c r="A40" s="287"/>
      <c r="B40" s="269"/>
      <c r="C40" s="270"/>
      <c r="D40" s="98" t="s">
        <v>425</v>
      </c>
      <c r="E40" s="98" t="s">
        <v>363</v>
      </c>
      <c r="F40" s="120"/>
      <c r="G40" s="100" t="s">
        <v>424</v>
      </c>
      <c r="H40" s="68" t="e">
        <f>F40/3/F6</f>
        <v>#DIV/0!</v>
      </c>
      <c r="I40" s="275"/>
      <c r="J40" s="274"/>
    </row>
  </sheetData>
  <sheetProtection algorithmName="SHA-512" hashValue="c4Xewrl9tPXrkM6qugv86ITJL9yu8fXtZlX+jBTlHbRsxNuZpioPwSAwX2+JWGqWlykH7x6tfTjjM0Hy6dNLgw==" saltValue="W5HpJDkyZvBsIVFnrTYPdg==" spinCount="100000" sheet="1" objects="1" scenarios="1"/>
  <protectedRanges>
    <protectedRange sqref="J2:J40" name="Range4"/>
    <protectedRange sqref="F3 F4 F5 F6 F8 F10 F11 F12 F13 F15 F16 F17 F18 F20 F21 F22 F23 F27 F28 F39 F40" name="Range3"/>
    <protectedRange sqref="H2:H40" name="Range2"/>
  </protectedRanges>
  <autoFilter ref="A1:H38" xr:uid="{00000000-0009-0000-0000-000001000000}"/>
  <mergeCells count="71">
    <mergeCell ref="H38:H39"/>
    <mergeCell ref="G38:G39"/>
    <mergeCell ref="A38:A40"/>
    <mergeCell ref="B38:B40"/>
    <mergeCell ref="C38:C40"/>
    <mergeCell ref="J38:J40"/>
    <mergeCell ref="I38:I40"/>
    <mergeCell ref="A26:A28"/>
    <mergeCell ref="B26:B28"/>
    <mergeCell ref="C26:C28"/>
    <mergeCell ref="A32:A34"/>
    <mergeCell ref="B32:B34"/>
    <mergeCell ref="C32:C34"/>
    <mergeCell ref="D38:F38"/>
    <mergeCell ref="D33:F33"/>
    <mergeCell ref="D34:F34"/>
    <mergeCell ref="D35:F35"/>
    <mergeCell ref="D36:F36"/>
    <mergeCell ref="D37:F37"/>
    <mergeCell ref="D29:F29"/>
    <mergeCell ref="D30:F30"/>
    <mergeCell ref="A2:A6"/>
    <mergeCell ref="B2:B6"/>
    <mergeCell ref="C2:C6"/>
    <mergeCell ref="A7:A8"/>
    <mergeCell ref="B7:B8"/>
    <mergeCell ref="C7:C8"/>
    <mergeCell ref="A9:A13"/>
    <mergeCell ref="B9:B13"/>
    <mergeCell ref="C9:C13"/>
    <mergeCell ref="A14:A18"/>
    <mergeCell ref="B14:B18"/>
    <mergeCell ref="C14:C18"/>
    <mergeCell ref="A19:A23"/>
    <mergeCell ref="B19:B23"/>
    <mergeCell ref="C19:C23"/>
    <mergeCell ref="D19:F19"/>
    <mergeCell ref="J2:J6"/>
    <mergeCell ref="I2:I6"/>
    <mergeCell ref="H2:H6"/>
    <mergeCell ref="G2:G6"/>
    <mergeCell ref="J7:J8"/>
    <mergeCell ref="I7:I8"/>
    <mergeCell ref="H7:H8"/>
    <mergeCell ref="G7:G8"/>
    <mergeCell ref="J9:J13"/>
    <mergeCell ref="I9:I13"/>
    <mergeCell ref="H9:H13"/>
    <mergeCell ref="G9:G13"/>
    <mergeCell ref="J14:J18"/>
    <mergeCell ref="I14:I18"/>
    <mergeCell ref="H14:H18"/>
    <mergeCell ref="G14:G18"/>
    <mergeCell ref="D31:F31"/>
    <mergeCell ref="J19:J23"/>
    <mergeCell ref="J26:J28"/>
    <mergeCell ref="I26:I28"/>
    <mergeCell ref="H26:H28"/>
    <mergeCell ref="G26:G28"/>
    <mergeCell ref="I19:I23"/>
    <mergeCell ref="H19:H23"/>
    <mergeCell ref="G19:G23"/>
    <mergeCell ref="D32:F32"/>
    <mergeCell ref="D1:F1"/>
    <mergeCell ref="D2:F2"/>
    <mergeCell ref="D7:F7"/>
    <mergeCell ref="D9:F9"/>
    <mergeCell ref="D14:F14"/>
    <mergeCell ref="D24:F24"/>
    <mergeCell ref="D25:F25"/>
    <mergeCell ref="D26:F26"/>
  </mergeCells>
  <conditionalFormatting sqref="I2 I7 I9 I14 I19 I24:I26 I29:I37">
    <cfRule type="cellIs" dxfId="103" priority="17" operator="equal">
      <formula>"Tercapai"</formula>
    </cfRule>
  </conditionalFormatting>
  <conditionalFormatting sqref="I2 I7 I9 I14 I19 I24:I26 I29:I37">
    <cfRule type="cellIs" dxfId="102" priority="18" operator="equal">
      <formula>"Tidak Tercapai"</formula>
    </cfRule>
  </conditionalFormatting>
  <conditionalFormatting sqref="H2">
    <cfRule type="expression" dxfId="101" priority="725">
      <formula>I2:I38 = "Tercapai"</formula>
    </cfRule>
  </conditionalFormatting>
  <conditionalFormatting sqref="H2">
    <cfRule type="expression" dxfId="100" priority="727">
      <formula>I2:I38="Tidak Tercapai"</formula>
    </cfRule>
  </conditionalFormatting>
  <conditionalFormatting sqref="H7">
    <cfRule type="expression" dxfId="99" priority="728">
      <formula>I7:I38 = "Tercapai"</formula>
    </cfRule>
  </conditionalFormatting>
  <conditionalFormatting sqref="H7">
    <cfRule type="expression" dxfId="98" priority="730">
      <formula>I7:I38="Tidak Tercapai"</formula>
    </cfRule>
  </conditionalFormatting>
  <conditionalFormatting sqref="H19">
    <cfRule type="expression" dxfId="97" priority="737">
      <formula>I19:I38 = "Tercapai"</formula>
    </cfRule>
  </conditionalFormatting>
  <conditionalFormatting sqref="H19">
    <cfRule type="expression" dxfId="96" priority="739">
      <formula>I19:I38="Tidak Tercapai"</formula>
    </cfRule>
  </conditionalFormatting>
  <conditionalFormatting sqref="I38">
    <cfRule type="cellIs" dxfId="95" priority="11" operator="equal">
      <formula>"Tercapai"</formula>
    </cfRule>
  </conditionalFormatting>
  <conditionalFormatting sqref="I38">
    <cfRule type="cellIs" dxfId="94" priority="12" operator="equal">
      <formula>"Tidak Tercapai"</formula>
    </cfRule>
  </conditionalFormatting>
  <conditionalFormatting sqref="H38">
    <cfRule type="expression" dxfId="93" priority="1" stopIfTrue="1">
      <formula>I38 = "Tercapai"</formula>
    </cfRule>
    <cfRule type="expression" dxfId="92" priority="2" stopIfTrue="1">
      <formula>I38="Tidak Tercapai"</formula>
    </cfRule>
  </conditionalFormatting>
  <conditionalFormatting sqref="H29:H31">
    <cfRule type="expression" dxfId="91" priority="1003">
      <formula>I29:I38 = "Tercapai"</formula>
    </cfRule>
  </conditionalFormatting>
  <conditionalFormatting sqref="H35:H37">
    <cfRule type="expression" dxfId="90" priority="1004">
      <formula>I35:I38 = "Tercapai"</formula>
    </cfRule>
  </conditionalFormatting>
  <conditionalFormatting sqref="H29:H31">
    <cfRule type="expression" dxfId="89" priority="1005">
      <formula>I29:I38="Tidak Tercapai"</formula>
    </cfRule>
  </conditionalFormatting>
  <conditionalFormatting sqref="H35:H37">
    <cfRule type="expression" dxfId="88" priority="1006">
      <formula>I35:I38="Tidak Tercapai"</formula>
    </cfRule>
  </conditionalFormatting>
  <conditionalFormatting sqref="H9">
    <cfRule type="expression" dxfId="87" priority="1009">
      <formula>I9:I38 = "Tercapai"</formula>
    </cfRule>
  </conditionalFormatting>
  <conditionalFormatting sqref="H9">
    <cfRule type="expression" dxfId="86" priority="1010">
      <formula>I9:I38="Tidak Tercapai"</formula>
    </cfRule>
  </conditionalFormatting>
  <conditionalFormatting sqref="H14">
    <cfRule type="expression" dxfId="85" priority="1011">
      <formula>I14:I38 = "Tercapai"</formula>
    </cfRule>
  </conditionalFormatting>
  <conditionalFormatting sqref="H14">
    <cfRule type="expression" dxfId="84" priority="1012">
      <formula>I14:I38="Tidak Tercapai"</formula>
    </cfRule>
  </conditionalFormatting>
  <conditionalFormatting sqref="H24:H26">
    <cfRule type="expression" dxfId="83" priority="1015">
      <formula>I24:I38 = "Tercapai"</formula>
    </cfRule>
  </conditionalFormatting>
  <conditionalFormatting sqref="H24:H26">
    <cfRule type="expression" dxfId="82" priority="1016">
      <formula>I24:I38="Tidak Tercapai"</formula>
    </cfRule>
  </conditionalFormatting>
  <conditionalFormatting sqref="H40">
    <cfRule type="expression" dxfId="81" priority="3" stopIfTrue="1">
      <formula>I38 = "Tercapai"</formula>
    </cfRule>
  </conditionalFormatting>
  <conditionalFormatting sqref="H40">
    <cfRule type="expression" dxfId="80" priority="4" stopIfTrue="1">
      <formula>I38="Tidak Tercapai"</formula>
    </cfRule>
  </conditionalFormatting>
  <conditionalFormatting sqref="H32">
    <cfRule type="expression" dxfId="79" priority="1144">
      <formula>I32:I40 = "Tercapai"</formula>
    </cfRule>
  </conditionalFormatting>
  <conditionalFormatting sqref="H32">
    <cfRule type="expression" dxfId="78" priority="1146">
      <formula>I32:I40="Tidak Tercapai"</formula>
    </cfRule>
  </conditionalFormatting>
  <conditionalFormatting sqref="H33">
    <cfRule type="expression" dxfId="77" priority="1200">
      <formula>I33:I40 = "Tercapai"</formula>
    </cfRule>
  </conditionalFormatting>
  <conditionalFormatting sqref="H33">
    <cfRule type="expression" dxfId="76" priority="1202">
      <formula>I33:I40="Tidak Tercapai"</formula>
    </cfRule>
  </conditionalFormatting>
  <conditionalFormatting sqref="H34">
    <cfRule type="expression" dxfId="75" priority="1204">
      <formula>I34:I40 = "Tercapai"</formula>
    </cfRule>
  </conditionalFormatting>
  <conditionalFormatting sqref="H34">
    <cfRule type="expression" dxfId="74" priority="1206">
      <formula>I34:I40="Tidak Tercapai"</formula>
    </cfRule>
  </conditionalFormatting>
  <dataValidations count="4">
    <dataValidation type="decimal" allowBlank="1" showDropDown="1" showErrorMessage="1" sqref="H26" xr:uid="{00000000-0002-0000-0100-000000000000}">
      <formula1>0</formula1>
      <formula2>1</formula2>
    </dataValidation>
    <dataValidation type="decimal" allowBlank="1" showDropDown="1" showErrorMessage="1" sqref="H37" xr:uid="{00000000-0002-0000-0100-000001000000}">
      <formula1>0</formula1>
      <formula2>1000</formula2>
    </dataValidation>
    <dataValidation type="list" allowBlank="1" sqref="H24:H25 H29:H36" xr:uid="{00000000-0002-0000-0100-000002000000}">
      <formula1>"Tersedia,Tidak Tersedia"</formula1>
    </dataValidation>
    <dataValidation allowBlank="1" showDropDown="1" showErrorMessage="1" sqref="H14:H18" xr:uid="{CF51FBAC-C2A7-4AF0-A24E-1390C0D137A3}"/>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45"/>
  <sheetViews>
    <sheetView topLeftCell="A43" zoomScale="70" zoomScaleNormal="70" workbookViewId="0">
      <selection activeCell="F44" sqref="F44:F45"/>
    </sheetView>
  </sheetViews>
  <sheetFormatPr defaultColWidth="12.625" defaultRowHeight="15" customHeight="1"/>
  <cols>
    <col min="1" max="1" width="11.75" customWidth="1"/>
    <col min="2" max="2" width="8.125" customWidth="1"/>
    <col min="3" max="3" width="45.375" customWidth="1"/>
    <col min="4" max="4" width="31.25" customWidth="1"/>
    <col min="5" max="5" width="2.25" customWidth="1"/>
    <col min="6" max="6" width="37.625" customWidth="1"/>
    <col min="7" max="7" width="12.5" style="45" customWidth="1"/>
    <col min="8" max="8" width="17.75" style="45" bestFit="1" customWidth="1"/>
    <col min="9" max="9" width="21" style="45" customWidth="1"/>
    <col min="10" max="10" width="12.625" style="45"/>
  </cols>
  <sheetData>
    <row r="1" spans="1:14" ht="31.5">
      <c r="A1" s="26" t="s">
        <v>362</v>
      </c>
      <c r="B1" s="27" t="s">
        <v>222</v>
      </c>
      <c r="C1" s="27" t="s">
        <v>1</v>
      </c>
      <c r="D1" s="288" t="s">
        <v>223</v>
      </c>
      <c r="E1" s="289"/>
      <c r="F1" s="290"/>
      <c r="G1" s="27" t="s">
        <v>3</v>
      </c>
      <c r="H1" s="43" t="s">
        <v>359</v>
      </c>
      <c r="I1" s="78" t="s">
        <v>4</v>
      </c>
      <c r="J1" s="79" t="s">
        <v>5</v>
      </c>
      <c r="K1" s="1"/>
      <c r="L1" s="1"/>
      <c r="M1" s="1"/>
      <c r="N1" s="1"/>
    </row>
    <row r="2" spans="1:14" ht="176.25" customHeight="1">
      <c r="A2" s="291" t="s">
        <v>262</v>
      </c>
      <c r="B2" s="204">
        <v>1</v>
      </c>
      <c r="C2" s="294" t="s">
        <v>263</v>
      </c>
      <c r="D2" s="183" t="s">
        <v>264</v>
      </c>
      <c r="E2" s="184"/>
      <c r="F2" s="185"/>
      <c r="G2" s="262" t="s">
        <v>227</v>
      </c>
      <c r="H2" s="204" t="e">
        <f>(F3+F4+F5)/F6</f>
        <v>#DIV/0!</v>
      </c>
      <c r="I2" s="262" t="e">
        <f>IF(H2&gt;=0.5,"Tercapai","Tidak Tercapai")</f>
        <v>#DIV/0!</v>
      </c>
      <c r="J2" s="204" t="s">
        <v>448</v>
      </c>
      <c r="K2" s="1"/>
      <c r="L2" s="1"/>
      <c r="M2" s="1"/>
      <c r="N2" s="1"/>
    </row>
    <row r="3" spans="1:14" ht="15.75" customHeight="1">
      <c r="A3" s="292"/>
      <c r="B3" s="205"/>
      <c r="C3" s="295"/>
      <c r="D3" s="55" t="s">
        <v>394</v>
      </c>
      <c r="E3" s="55" t="s">
        <v>363</v>
      </c>
      <c r="F3" s="115"/>
      <c r="G3" s="263"/>
      <c r="H3" s="205"/>
      <c r="I3" s="263"/>
      <c r="J3" s="205"/>
    </row>
    <row r="4" spans="1:14" ht="15.75" customHeight="1">
      <c r="A4" s="292"/>
      <c r="B4" s="205"/>
      <c r="C4" s="295"/>
      <c r="D4" s="55" t="s">
        <v>395</v>
      </c>
      <c r="E4" s="55" t="s">
        <v>363</v>
      </c>
      <c r="F4" s="115"/>
      <c r="G4" s="263"/>
      <c r="H4" s="205"/>
      <c r="I4" s="263"/>
      <c r="J4" s="205"/>
    </row>
    <row r="5" spans="1:14" ht="15.75" customHeight="1">
      <c r="A5" s="292"/>
      <c r="B5" s="205"/>
      <c r="C5" s="295"/>
      <c r="D5" s="55" t="s">
        <v>396</v>
      </c>
      <c r="E5" s="55" t="s">
        <v>363</v>
      </c>
      <c r="F5" s="115"/>
      <c r="G5" s="263"/>
      <c r="H5" s="205"/>
      <c r="I5" s="263"/>
      <c r="J5" s="205"/>
    </row>
    <row r="6" spans="1:14" ht="18" customHeight="1">
      <c r="A6" s="293"/>
      <c r="B6" s="206"/>
      <c r="C6" s="296"/>
      <c r="D6" s="55" t="s">
        <v>381</v>
      </c>
      <c r="E6" s="55" t="s">
        <v>363</v>
      </c>
      <c r="F6" s="115"/>
      <c r="G6" s="264"/>
      <c r="H6" s="206"/>
      <c r="I6" s="264"/>
      <c r="J6" s="206"/>
    </row>
    <row r="7" spans="1:14" ht="130.5" customHeight="1">
      <c r="A7" s="291"/>
      <c r="B7" s="204"/>
      <c r="C7" s="223"/>
      <c r="D7" s="183" t="s">
        <v>265</v>
      </c>
      <c r="E7" s="184"/>
      <c r="F7" s="185"/>
      <c r="G7" s="262" t="s">
        <v>229</v>
      </c>
      <c r="H7" s="204" t="e">
        <f>F8/F6</f>
        <v>#DIV/0!</v>
      </c>
      <c r="I7" s="262" t="e">
        <f>IF(H7&gt;=0.1,"Tercapai","Tidak Tercapai")</f>
        <v>#DIV/0!</v>
      </c>
      <c r="J7" s="204" t="s">
        <v>448</v>
      </c>
      <c r="K7" s="1"/>
      <c r="L7" s="1"/>
      <c r="M7" s="1"/>
      <c r="N7" s="1"/>
    </row>
    <row r="8" spans="1:14" ht="15.75" customHeight="1">
      <c r="A8" s="293"/>
      <c r="B8" s="206"/>
      <c r="C8" s="225"/>
      <c r="D8" s="55" t="s">
        <v>397</v>
      </c>
      <c r="E8" s="55" t="s">
        <v>363</v>
      </c>
      <c r="F8" s="115"/>
      <c r="G8" s="264"/>
      <c r="H8" s="206"/>
      <c r="I8" s="264"/>
      <c r="J8" s="206"/>
    </row>
    <row r="9" spans="1:14" ht="210" customHeight="1">
      <c r="A9" s="291"/>
      <c r="B9" s="204"/>
      <c r="C9" s="223"/>
      <c r="D9" s="183" t="s">
        <v>266</v>
      </c>
      <c r="E9" s="184"/>
      <c r="F9" s="185"/>
      <c r="G9" s="262" t="s">
        <v>231</v>
      </c>
      <c r="H9" s="204" t="e">
        <f>(2*(F10+F11+F12)+F13)/F6</f>
        <v>#DIV/0!</v>
      </c>
      <c r="I9" s="262" t="e">
        <f>IF(H9&gt;=0.1,"Tercapai","Tidak Tercapai")</f>
        <v>#DIV/0!</v>
      </c>
      <c r="J9" s="204" t="s">
        <v>448</v>
      </c>
      <c r="K9" s="1"/>
      <c r="L9" s="1"/>
      <c r="M9" s="1"/>
      <c r="N9" s="1"/>
    </row>
    <row r="10" spans="1:14" ht="15.75" customHeight="1">
      <c r="A10" s="292"/>
      <c r="B10" s="205"/>
      <c r="C10" s="224"/>
      <c r="D10" s="55" t="s">
        <v>398</v>
      </c>
      <c r="E10" s="55" t="s">
        <v>363</v>
      </c>
      <c r="F10" s="115"/>
      <c r="G10" s="263"/>
      <c r="H10" s="205"/>
      <c r="I10" s="263"/>
      <c r="J10" s="205"/>
    </row>
    <row r="11" spans="1:14" ht="15.75" customHeight="1">
      <c r="A11" s="292"/>
      <c r="B11" s="205"/>
      <c r="C11" s="224"/>
      <c r="D11" s="55" t="s">
        <v>399</v>
      </c>
      <c r="E11" s="55" t="s">
        <v>363</v>
      </c>
      <c r="F11" s="115"/>
      <c r="G11" s="263"/>
      <c r="H11" s="205"/>
      <c r="I11" s="263"/>
      <c r="J11" s="205"/>
    </row>
    <row r="12" spans="1:14" ht="15.75" customHeight="1">
      <c r="A12" s="292"/>
      <c r="B12" s="205"/>
      <c r="C12" s="224"/>
      <c r="D12" s="55" t="s">
        <v>400</v>
      </c>
      <c r="E12" s="55" t="s">
        <v>363</v>
      </c>
      <c r="F12" s="115"/>
      <c r="G12" s="263"/>
      <c r="H12" s="205"/>
      <c r="I12" s="263"/>
      <c r="J12" s="205"/>
    </row>
    <row r="13" spans="1:14" ht="18" customHeight="1">
      <c r="A13" s="293"/>
      <c r="B13" s="206"/>
      <c r="C13" s="225"/>
      <c r="D13" s="55" t="s">
        <v>401</v>
      </c>
      <c r="E13" s="55" t="s">
        <v>363</v>
      </c>
      <c r="F13" s="115"/>
      <c r="G13" s="264"/>
      <c r="H13" s="206"/>
      <c r="I13" s="264"/>
      <c r="J13" s="206"/>
    </row>
    <row r="14" spans="1:14" ht="90" customHeight="1">
      <c r="A14" s="28"/>
      <c r="B14" s="3">
        <v>2</v>
      </c>
      <c r="C14" s="6" t="s">
        <v>267</v>
      </c>
      <c r="D14" s="183" t="s">
        <v>268</v>
      </c>
      <c r="E14" s="184"/>
      <c r="F14" s="185"/>
      <c r="G14" s="61" t="s">
        <v>7</v>
      </c>
      <c r="H14" s="7" t="s">
        <v>11</v>
      </c>
      <c r="I14" s="61" t="str">
        <f>IF(H14="Tersedia","Tercapai","Tidak Tercapai")</f>
        <v>Tidak Tercapai</v>
      </c>
      <c r="J14" s="3"/>
      <c r="K14" s="1"/>
      <c r="L14" s="1"/>
      <c r="M14" s="1"/>
      <c r="N14" s="1"/>
    </row>
    <row r="15" spans="1:14" ht="169.5">
      <c r="A15" s="28"/>
      <c r="B15" s="3">
        <v>3</v>
      </c>
      <c r="C15" s="6" t="s">
        <v>269</v>
      </c>
      <c r="D15" s="183" t="s">
        <v>270</v>
      </c>
      <c r="E15" s="184"/>
      <c r="F15" s="185"/>
      <c r="G15" s="61" t="s">
        <v>7</v>
      </c>
      <c r="H15" s="7" t="s">
        <v>7</v>
      </c>
      <c r="I15" s="61" t="str">
        <f>IF(H15="Tersedia","Tercapai","Tidak Tercapai")</f>
        <v>Tercapai</v>
      </c>
      <c r="J15" s="3"/>
      <c r="K15" s="1"/>
      <c r="L15" s="1"/>
      <c r="M15" s="1"/>
      <c r="N15" s="1"/>
    </row>
    <row r="16" spans="1:14" ht="151.5" customHeight="1">
      <c r="A16" s="291"/>
      <c r="B16" s="204"/>
      <c r="C16" s="223"/>
      <c r="D16" s="183" t="s">
        <v>271</v>
      </c>
      <c r="E16" s="184"/>
      <c r="F16" s="185"/>
      <c r="G16" s="262" t="s">
        <v>227</v>
      </c>
      <c r="H16" s="265" t="e">
        <f>(F17+F18+F19)/F20</f>
        <v>#DIV/0!</v>
      </c>
      <c r="I16" s="262" t="e">
        <f>IF(H16&gt;=0.01,"Tercapai","Tidak Tercapai")</f>
        <v>#DIV/0!</v>
      </c>
      <c r="J16" s="204"/>
      <c r="K16" s="1"/>
      <c r="L16" s="1"/>
      <c r="M16" s="1"/>
      <c r="N16" s="1"/>
    </row>
    <row r="17" spans="1:14" ht="15.75" customHeight="1">
      <c r="A17" s="292"/>
      <c r="B17" s="205"/>
      <c r="C17" s="224"/>
      <c r="D17" s="55" t="s">
        <v>394</v>
      </c>
      <c r="E17" s="55" t="s">
        <v>363</v>
      </c>
      <c r="F17" s="115"/>
      <c r="G17" s="263"/>
      <c r="H17" s="266"/>
      <c r="I17" s="263"/>
      <c r="J17" s="205"/>
    </row>
    <row r="18" spans="1:14" ht="15.75" customHeight="1">
      <c r="A18" s="292"/>
      <c r="B18" s="205"/>
      <c r="C18" s="224"/>
      <c r="D18" s="55" t="s">
        <v>395</v>
      </c>
      <c r="E18" s="55" t="s">
        <v>363</v>
      </c>
      <c r="F18" s="115"/>
      <c r="G18" s="263"/>
      <c r="H18" s="266"/>
      <c r="I18" s="263"/>
      <c r="J18" s="205"/>
    </row>
    <row r="19" spans="1:14" ht="15.75" customHeight="1">
      <c r="A19" s="292"/>
      <c r="B19" s="205"/>
      <c r="C19" s="224"/>
      <c r="D19" s="55" t="s">
        <v>396</v>
      </c>
      <c r="E19" s="55" t="s">
        <v>363</v>
      </c>
      <c r="F19" s="115"/>
      <c r="G19" s="263"/>
      <c r="H19" s="266"/>
      <c r="I19" s="263"/>
      <c r="J19" s="205"/>
    </row>
    <row r="20" spans="1:14" ht="18" customHeight="1">
      <c r="A20" s="293"/>
      <c r="B20" s="206"/>
      <c r="C20" s="225"/>
      <c r="D20" s="55" t="s">
        <v>380</v>
      </c>
      <c r="E20" s="55" t="s">
        <v>363</v>
      </c>
      <c r="F20" s="115"/>
      <c r="G20" s="264"/>
      <c r="H20" s="267"/>
      <c r="I20" s="264"/>
      <c r="J20" s="206"/>
    </row>
    <row r="21" spans="1:14" ht="225.75" customHeight="1">
      <c r="A21" s="291"/>
      <c r="B21" s="204"/>
      <c r="C21" s="223"/>
      <c r="D21" s="183" t="s">
        <v>272</v>
      </c>
      <c r="E21" s="184"/>
      <c r="F21" s="185"/>
      <c r="G21" s="262" t="s">
        <v>273</v>
      </c>
      <c r="H21" s="204">
        <f>2*(F22+F23+F24)+F25</f>
        <v>0</v>
      </c>
      <c r="I21" s="262" t="str">
        <f>IF(H21&gt;=1,"Tercapai","Tidak Tercapai")</f>
        <v>Tidak Tercapai</v>
      </c>
      <c r="J21" s="204"/>
      <c r="K21" s="1"/>
      <c r="L21" s="1"/>
      <c r="M21" s="1"/>
      <c r="N21" s="1"/>
    </row>
    <row r="22" spans="1:14" ht="15.75" customHeight="1">
      <c r="A22" s="292"/>
      <c r="B22" s="205"/>
      <c r="C22" s="224"/>
      <c r="D22" s="55" t="s">
        <v>398</v>
      </c>
      <c r="E22" s="55" t="s">
        <v>363</v>
      </c>
      <c r="F22" s="115"/>
      <c r="G22" s="263"/>
      <c r="H22" s="205"/>
      <c r="I22" s="263"/>
      <c r="J22" s="205"/>
    </row>
    <row r="23" spans="1:14" ht="15.75" customHeight="1">
      <c r="A23" s="292"/>
      <c r="B23" s="205"/>
      <c r="C23" s="224"/>
      <c r="D23" s="55" t="s">
        <v>399</v>
      </c>
      <c r="E23" s="55" t="s">
        <v>363</v>
      </c>
      <c r="F23" s="115"/>
      <c r="G23" s="263"/>
      <c r="H23" s="205"/>
      <c r="I23" s="263"/>
      <c r="J23" s="205"/>
    </row>
    <row r="24" spans="1:14" ht="15.75" customHeight="1">
      <c r="A24" s="292"/>
      <c r="B24" s="205"/>
      <c r="C24" s="224"/>
      <c r="D24" s="55" t="s">
        <v>400</v>
      </c>
      <c r="E24" s="55" t="s">
        <v>363</v>
      </c>
      <c r="F24" s="115"/>
      <c r="G24" s="263"/>
      <c r="H24" s="205"/>
      <c r="I24" s="263"/>
      <c r="J24" s="205"/>
    </row>
    <row r="25" spans="1:14" ht="18" customHeight="1">
      <c r="A25" s="293"/>
      <c r="B25" s="206"/>
      <c r="C25" s="225"/>
      <c r="D25" s="55" t="s">
        <v>401</v>
      </c>
      <c r="E25" s="55" t="s">
        <v>363</v>
      </c>
      <c r="F25" s="115"/>
      <c r="G25" s="264"/>
      <c r="H25" s="206"/>
      <c r="I25" s="264"/>
      <c r="J25" s="206"/>
    </row>
    <row r="26" spans="1:14" ht="167.25">
      <c r="A26" s="29" t="s">
        <v>274</v>
      </c>
      <c r="B26" s="3">
        <v>4</v>
      </c>
      <c r="C26" s="9" t="s">
        <v>275</v>
      </c>
      <c r="D26" s="183" t="s">
        <v>276</v>
      </c>
      <c r="E26" s="184"/>
      <c r="F26" s="185"/>
      <c r="G26" s="61" t="s">
        <v>7</v>
      </c>
      <c r="H26" s="7" t="s">
        <v>11</v>
      </c>
      <c r="I26" s="61" t="str">
        <f>IF(H26="Tersedia","Tercapai","Tidak Tercapai")</f>
        <v>Tidak Tercapai</v>
      </c>
      <c r="J26" s="3"/>
      <c r="K26" s="1"/>
      <c r="L26" s="1"/>
      <c r="M26" s="1"/>
      <c r="N26" s="1"/>
    </row>
    <row r="27" spans="1:14" ht="167.25">
      <c r="A27" s="29"/>
      <c r="B27" s="3">
        <v>5</v>
      </c>
      <c r="C27" s="6" t="s">
        <v>277</v>
      </c>
      <c r="D27" s="183" t="s">
        <v>278</v>
      </c>
      <c r="E27" s="184"/>
      <c r="F27" s="185"/>
      <c r="G27" s="61" t="s">
        <v>7</v>
      </c>
      <c r="H27" s="7" t="s">
        <v>11</v>
      </c>
      <c r="I27" s="61" t="str">
        <f>IF(H27="Tersedia","Tercapai","Tidak Tercapai")</f>
        <v>Tidak Tercapai</v>
      </c>
      <c r="J27" s="3"/>
      <c r="K27" s="1"/>
      <c r="L27" s="1"/>
      <c r="M27" s="1"/>
      <c r="N27" s="1"/>
    </row>
    <row r="28" spans="1:14" ht="225.75" customHeight="1">
      <c r="A28" s="29"/>
      <c r="B28" s="3">
        <v>6</v>
      </c>
      <c r="C28" s="9" t="s">
        <v>279</v>
      </c>
      <c r="D28" s="183" t="s">
        <v>280</v>
      </c>
      <c r="E28" s="184"/>
      <c r="F28" s="185"/>
      <c r="G28" s="61" t="s">
        <v>281</v>
      </c>
      <c r="H28" s="49" t="s">
        <v>20</v>
      </c>
      <c r="I28" s="61" t="str">
        <f>IF(H28="Terpenuhi 4 Aspek","Tercapai","Tidak Tercapai")</f>
        <v>Tidak Tercapai</v>
      </c>
      <c r="J28" s="3"/>
      <c r="K28" s="1"/>
      <c r="L28" s="1"/>
      <c r="M28" s="1"/>
      <c r="N28" s="1"/>
    </row>
    <row r="29" spans="1:14" ht="144.75" customHeight="1">
      <c r="A29" s="30" t="s">
        <v>282</v>
      </c>
      <c r="B29" s="3">
        <v>7</v>
      </c>
      <c r="C29" s="9" t="s">
        <v>283</v>
      </c>
      <c r="D29" s="183" t="s">
        <v>284</v>
      </c>
      <c r="E29" s="184"/>
      <c r="F29" s="185"/>
      <c r="G29" s="61" t="s">
        <v>7</v>
      </c>
      <c r="H29" s="7" t="s">
        <v>11</v>
      </c>
      <c r="I29" s="61" t="str">
        <f>IF(H29="Tersedia","Tercapai","Tidak Tercapai")</f>
        <v>Tidak Tercapai</v>
      </c>
      <c r="J29" s="3"/>
      <c r="K29" s="1"/>
      <c r="L29" s="1"/>
      <c r="M29" s="1"/>
      <c r="N29" s="1"/>
    </row>
    <row r="30" spans="1:14" ht="72" customHeight="1">
      <c r="A30" s="30"/>
      <c r="B30" s="3">
        <v>8</v>
      </c>
      <c r="C30" s="9" t="s">
        <v>285</v>
      </c>
      <c r="D30" s="183" t="s">
        <v>286</v>
      </c>
      <c r="E30" s="184"/>
      <c r="F30" s="185"/>
      <c r="G30" s="61" t="s">
        <v>7</v>
      </c>
      <c r="H30" s="7" t="s">
        <v>11</v>
      </c>
      <c r="I30" s="61" t="str">
        <f>IF(H30="Tersedia","Tercapai","Tidak Tercapai")</f>
        <v>Tidak Tercapai</v>
      </c>
      <c r="J30" s="3"/>
      <c r="K30" s="1"/>
      <c r="L30" s="1"/>
      <c r="M30" s="1"/>
      <c r="N30" s="1"/>
    </row>
    <row r="31" spans="1:14" ht="41.25" customHeight="1">
      <c r="A31" s="30"/>
      <c r="B31" s="3">
        <v>9</v>
      </c>
      <c r="C31" s="6" t="s">
        <v>287</v>
      </c>
      <c r="D31" s="183" t="s">
        <v>288</v>
      </c>
      <c r="E31" s="184"/>
      <c r="F31" s="185"/>
      <c r="G31" s="61" t="s">
        <v>7</v>
      </c>
      <c r="H31" s="7" t="s">
        <v>11</v>
      </c>
      <c r="I31" s="61" t="str">
        <f>IF(H31="Tersedia","Tercapai","Tidak Tercapai")</f>
        <v>Tidak Tercapai</v>
      </c>
      <c r="J31" s="3"/>
      <c r="K31" s="1"/>
      <c r="L31" s="1"/>
      <c r="M31" s="1"/>
      <c r="N31" s="1"/>
    </row>
    <row r="32" spans="1:14" ht="117.75" customHeight="1">
      <c r="A32" s="30"/>
      <c r="B32" s="3"/>
      <c r="C32" s="4"/>
      <c r="D32" s="183" t="s">
        <v>289</v>
      </c>
      <c r="E32" s="184"/>
      <c r="F32" s="185"/>
      <c r="G32" s="262" t="s">
        <v>290</v>
      </c>
      <c r="H32" s="265" t="e">
        <f>F33/F34</f>
        <v>#DIV/0!</v>
      </c>
      <c r="I32" s="262" t="e">
        <f>IF(H32&gt;=0.25,"Tercapai","Tidak Tercapai")</f>
        <v>#DIV/0!</v>
      </c>
      <c r="J32" s="204"/>
      <c r="K32" s="1"/>
      <c r="L32" s="1"/>
      <c r="M32" s="1"/>
      <c r="N32" s="1"/>
    </row>
    <row r="33" spans="1:14" ht="15.75" customHeight="1">
      <c r="A33" s="30"/>
      <c r="B33" s="3"/>
      <c r="C33" s="4"/>
      <c r="D33" s="55" t="s">
        <v>404</v>
      </c>
      <c r="E33" s="55" t="s">
        <v>363</v>
      </c>
      <c r="F33" s="115"/>
      <c r="G33" s="263"/>
      <c r="H33" s="266"/>
      <c r="I33" s="263"/>
      <c r="J33" s="205"/>
    </row>
    <row r="34" spans="1:14" ht="18" customHeight="1">
      <c r="A34" s="30"/>
      <c r="B34" s="3"/>
      <c r="C34" s="4"/>
      <c r="D34" s="55" t="s">
        <v>405</v>
      </c>
      <c r="E34" s="55" t="s">
        <v>363</v>
      </c>
      <c r="F34" s="115"/>
      <c r="G34" s="264"/>
      <c r="H34" s="267"/>
      <c r="I34" s="264"/>
      <c r="J34" s="206"/>
    </row>
    <row r="35" spans="1:14" ht="58.5" customHeight="1">
      <c r="A35" s="29" t="s">
        <v>291</v>
      </c>
      <c r="B35" s="3">
        <v>10</v>
      </c>
      <c r="C35" s="9" t="s">
        <v>292</v>
      </c>
      <c r="D35" s="183" t="s">
        <v>293</v>
      </c>
      <c r="E35" s="184"/>
      <c r="F35" s="185"/>
      <c r="G35" s="61" t="s">
        <v>7</v>
      </c>
      <c r="H35" s="7" t="s">
        <v>11</v>
      </c>
      <c r="I35" s="61" t="str">
        <f t="shared" ref="I35:I41" si="0">IF(H35="Tersedia","Tercapai","Tidak Tercapai")</f>
        <v>Tidak Tercapai</v>
      </c>
      <c r="J35" s="3"/>
      <c r="K35" s="1"/>
      <c r="L35" s="1"/>
      <c r="M35" s="1"/>
      <c r="N35" s="1"/>
    </row>
    <row r="36" spans="1:14" ht="130.5" customHeight="1">
      <c r="A36" s="31" t="s">
        <v>294</v>
      </c>
      <c r="B36" s="3">
        <v>11</v>
      </c>
      <c r="C36" s="9" t="s">
        <v>295</v>
      </c>
      <c r="D36" s="192" t="s">
        <v>296</v>
      </c>
      <c r="E36" s="193"/>
      <c r="F36" s="194"/>
      <c r="G36" s="62"/>
      <c r="H36" s="7" t="s">
        <v>11</v>
      </c>
      <c r="I36" s="61" t="str">
        <f t="shared" si="0"/>
        <v>Tidak Tercapai</v>
      </c>
      <c r="J36" s="3"/>
      <c r="K36" s="1"/>
      <c r="L36" s="1"/>
      <c r="M36" s="1"/>
      <c r="N36" s="1"/>
    </row>
    <row r="37" spans="1:14" ht="67.5" customHeight="1">
      <c r="A37" s="31"/>
      <c r="B37" s="3"/>
      <c r="C37" s="25"/>
      <c r="D37" s="198" t="s">
        <v>297</v>
      </c>
      <c r="E37" s="199"/>
      <c r="F37" s="200"/>
      <c r="G37" s="61" t="s">
        <v>7</v>
      </c>
      <c r="H37" s="7" t="s">
        <v>11</v>
      </c>
      <c r="I37" s="61" t="str">
        <f t="shared" si="0"/>
        <v>Tidak Tercapai</v>
      </c>
      <c r="J37" s="3"/>
      <c r="K37" s="1"/>
      <c r="L37" s="1"/>
      <c r="M37" s="1"/>
      <c r="N37" s="1"/>
    </row>
    <row r="38" spans="1:14" ht="36" customHeight="1">
      <c r="A38" s="31"/>
      <c r="B38" s="3"/>
      <c r="C38" s="25"/>
      <c r="D38" s="183" t="s">
        <v>298</v>
      </c>
      <c r="E38" s="184"/>
      <c r="F38" s="185"/>
      <c r="G38" s="61" t="s">
        <v>7</v>
      </c>
      <c r="H38" s="7" t="s">
        <v>11</v>
      </c>
      <c r="I38" s="61" t="str">
        <f t="shared" si="0"/>
        <v>Tidak Tercapai</v>
      </c>
      <c r="J38" s="3"/>
      <c r="K38" s="1"/>
      <c r="L38" s="1"/>
      <c r="M38" s="1"/>
      <c r="N38" s="1"/>
    </row>
    <row r="39" spans="1:14" ht="36" customHeight="1">
      <c r="A39" s="31"/>
      <c r="B39" s="3"/>
      <c r="C39" s="25"/>
      <c r="D39" s="183" t="s">
        <v>299</v>
      </c>
      <c r="E39" s="184"/>
      <c r="F39" s="185"/>
      <c r="G39" s="61" t="s">
        <v>7</v>
      </c>
      <c r="H39" s="7" t="s">
        <v>11</v>
      </c>
      <c r="I39" s="61" t="str">
        <f t="shared" si="0"/>
        <v>Tidak Tercapai</v>
      </c>
      <c r="J39" s="3"/>
      <c r="K39" s="1"/>
      <c r="L39" s="1"/>
      <c r="M39" s="1"/>
      <c r="N39" s="1"/>
    </row>
    <row r="40" spans="1:14" ht="92.25">
      <c r="A40" s="31"/>
      <c r="B40" s="3">
        <v>12</v>
      </c>
      <c r="C40" s="9" t="s">
        <v>300</v>
      </c>
      <c r="D40" s="183" t="s">
        <v>301</v>
      </c>
      <c r="E40" s="184"/>
      <c r="F40" s="185"/>
      <c r="G40" s="3" t="s">
        <v>7</v>
      </c>
      <c r="H40" s="7" t="s">
        <v>11</v>
      </c>
      <c r="I40" s="61" t="str">
        <f t="shared" si="0"/>
        <v>Tidak Tercapai</v>
      </c>
      <c r="J40" s="3"/>
      <c r="K40" s="1"/>
      <c r="L40" s="1"/>
      <c r="M40" s="1"/>
      <c r="N40" s="1"/>
    </row>
    <row r="41" spans="1:14" ht="105" customHeight="1">
      <c r="A41" s="31"/>
      <c r="B41" s="3">
        <v>13</v>
      </c>
      <c r="C41" s="9" t="s">
        <v>302</v>
      </c>
      <c r="D41" s="183" t="s">
        <v>303</v>
      </c>
      <c r="E41" s="184"/>
      <c r="F41" s="185"/>
      <c r="G41" s="3" t="s">
        <v>7</v>
      </c>
      <c r="H41" s="7" t="s">
        <v>11</v>
      </c>
      <c r="I41" s="61" t="str">
        <f t="shared" si="0"/>
        <v>Tidak Tercapai</v>
      </c>
      <c r="J41" s="3"/>
      <c r="K41" s="1"/>
      <c r="L41" s="1"/>
      <c r="M41" s="1"/>
      <c r="N41" s="1"/>
    </row>
    <row r="42" spans="1:14" ht="186" customHeight="1">
      <c r="A42" s="104" t="s">
        <v>304</v>
      </c>
      <c r="B42" s="60">
        <v>14</v>
      </c>
      <c r="C42" s="103" t="s">
        <v>305</v>
      </c>
      <c r="D42" s="183" t="s">
        <v>306</v>
      </c>
      <c r="E42" s="184"/>
      <c r="F42" s="185"/>
      <c r="G42" s="77" t="s">
        <v>260</v>
      </c>
      <c r="H42" s="77">
        <v>12</v>
      </c>
      <c r="I42" s="77" t="str">
        <f>IF(H42&gt;=10,"Tercapai","Tidak Tercapai")</f>
        <v>Tercapai</v>
      </c>
      <c r="J42" s="60"/>
      <c r="K42" s="1"/>
      <c r="L42" s="1"/>
      <c r="M42" s="1"/>
      <c r="N42" s="1"/>
    </row>
    <row r="43" spans="1:14" ht="171.75" customHeight="1">
      <c r="A43" s="298"/>
      <c r="B43" s="285"/>
      <c r="C43" s="302"/>
      <c r="D43" s="305" t="s">
        <v>307</v>
      </c>
      <c r="E43" s="305"/>
      <c r="F43" s="305"/>
      <c r="G43" s="275" t="s">
        <v>227</v>
      </c>
      <c r="H43" s="297" t="e">
        <f>F44/3/F6</f>
        <v>#DIV/0!</v>
      </c>
      <c r="I43" s="275" t="e">
        <f>IF(AND(H43&gt;0,H43&lt;0.05,H45&gt;0,H45&lt;0.3), "Tercapai","Tidak Tercapai")</f>
        <v>#DIV/0!</v>
      </c>
      <c r="J43" s="297"/>
      <c r="K43" s="1"/>
      <c r="L43" s="1"/>
      <c r="M43" s="1"/>
      <c r="N43" s="1"/>
    </row>
    <row r="44" spans="1:14" ht="14.25" customHeight="1">
      <c r="A44" s="299"/>
      <c r="B44" s="301"/>
      <c r="C44" s="303"/>
      <c r="D44" s="101" t="s">
        <v>423</v>
      </c>
      <c r="E44" s="101" t="s">
        <v>363</v>
      </c>
      <c r="F44" s="121"/>
      <c r="G44" s="275"/>
      <c r="H44" s="297"/>
      <c r="I44" s="275"/>
      <c r="J44" s="297"/>
      <c r="K44" s="1"/>
      <c r="L44" s="1"/>
      <c r="M44" s="1"/>
      <c r="N44" s="1"/>
    </row>
    <row r="45" spans="1:14" ht="14.25" customHeight="1">
      <c r="A45" s="300"/>
      <c r="B45" s="286"/>
      <c r="C45" s="304"/>
      <c r="D45" s="102" t="s">
        <v>425</v>
      </c>
      <c r="E45" s="102" t="s">
        <v>363</v>
      </c>
      <c r="F45" s="122"/>
      <c r="G45" s="76" t="s">
        <v>424</v>
      </c>
      <c r="H45" s="68" t="e">
        <f>F45/3/F6</f>
        <v>#DIV/0!</v>
      </c>
      <c r="I45" s="275"/>
      <c r="J45" s="297"/>
      <c r="K45" s="1"/>
      <c r="L45" s="1"/>
      <c r="M45" s="1"/>
      <c r="N45" s="1"/>
    </row>
  </sheetData>
  <sheetProtection algorithmName="SHA-512" hashValue="UraGMJkijykeG31gsvTOPVHoMSRL4vECeFj82JUEppkSXUR652f2JmS3TCHRJlba5CUJno6IUrhey1mHUdPFFQ==" saltValue="4DBC3cVKNESENJSbRvFD6w==" spinCount="100000" sheet="1" objects="1" scenarios="1"/>
  <protectedRanges>
    <protectedRange sqref="J2:J45" name="Range3"/>
    <protectedRange sqref="F3:F6 F8 F10:F13 F17:F20 F22:F25 F33 F34 F44:F45" name="Range4"/>
    <protectedRange sqref="H2:H45" name="Range2"/>
  </protectedRanges>
  <autoFilter ref="A1:H43" xr:uid="{00000000-0009-0000-0000-000002000000}"/>
  <mergeCells count="70">
    <mergeCell ref="H43:H44"/>
    <mergeCell ref="G43:G44"/>
    <mergeCell ref="J43:J45"/>
    <mergeCell ref="I43:I45"/>
    <mergeCell ref="A43:A45"/>
    <mergeCell ref="B43:B45"/>
    <mergeCell ref="C43:C45"/>
    <mergeCell ref="D43:F43"/>
    <mergeCell ref="C2:C6"/>
    <mergeCell ref="B2:B6"/>
    <mergeCell ref="A2:A6"/>
    <mergeCell ref="A7:A8"/>
    <mergeCell ref="B7:B8"/>
    <mergeCell ref="C7:C8"/>
    <mergeCell ref="A9:A13"/>
    <mergeCell ref="B9:B13"/>
    <mergeCell ref="C9:C13"/>
    <mergeCell ref="A16:A20"/>
    <mergeCell ref="B16:B20"/>
    <mergeCell ref="C16:C20"/>
    <mergeCell ref="A21:A25"/>
    <mergeCell ref="B21:B25"/>
    <mergeCell ref="C21:C25"/>
    <mergeCell ref="J21:J25"/>
    <mergeCell ref="I21:I25"/>
    <mergeCell ref="H21:H25"/>
    <mergeCell ref="G21:G25"/>
    <mergeCell ref="J32:J34"/>
    <mergeCell ref="I32:I34"/>
    <mergeCell ref="H32:H34"/>
    <mergeCell ref="G32:G34"/>
    <mergeCell ref="G9:G13"/>
    <mergeCell ref="J16:J20"/>
    <mergeCell ref="I16:I20"/>
    <mergeCell ref="H16:H20"/>
    <mergeCell ref="G16:G20"/>
    <mergeCell ref="J9:J13"/>
    <mergeCell ref="I9:I13"/>
    <mergeCell ref="H9:H13"/>
    <mergeCell ref="J2:J6"/>
    <mergeCell ref="I2:I6"/>
    <mergeCell ref="H2:H6"/>
    <mergeCell ref="G2:G6"/>
    <mergeCell ref="J7:J8"/>
    <mergeCell ref="I7:I8"/>
    <mergeCell ref="H7:H8"/>
    <mergeCell ref="G7:G8"/>
    <mergeCell ref="D38:F38"/>
    <mergeCell ref="D39:F39"/>
    <mergeCell ref="D40:F40"/>
    <mergeCell ref="D41:F41"/>
    <mergeCell ref="D42:F42"/>
    <mergeCell ref="D31:F31"/>
    <mergeCell ref="D32:F32"/>
    <mergeCell ref="D35:F35"/>
    <mergeCell ref="D36:F36"/>
    <mergeCell ref="D37:F37"/>
    <mergeCell ref="D1:F1"/>
    <mergeCell ref="D2:F2"/>
    <mergeCell ref="D7:F7"/>
    <mergeCell ref="D9:F9"/>
    <mergeCell ref="D14:F14"/>
    <mergeCell ref="D28:F28"/>
    <mergeCell ref="D29:F29"/>
    <mergeCell ref="D30:F30"/>
    <mergeCell ref="D15:F15"/>
    <mergeCell ref="D16:F16"/>
    <mergeCell ref="D21:F21"/>
    <mergeCell ref="D26:F26"/>
    <mergeCell ref="D27:F27"/>
  </mergeCells>
  <conditionalFormatting sqref="I2 I7 I9 I14:I16 I21 I26:I32 I35:I42">
    <cfRule type="cellIs" dxfId="73" priority="17" operator="equal">
      <formula>"Tercapai"</formula>
    </cfRule>
  </conditionalFormatting>
  <conditionalFormatting sqref="I2 I7 I9 I14:I16 I21 I26:I32 I35:I42">
    <cfRule type="cellIs" dxfId="72" priority="18" operator="equal">
      <formula>"Tidak Tercapai"</formula>
    </cfRule>
  </conditionalFormatting>
  <conditionalFormatting sqref="H39:H40">
    <cfRule type="expression" dxfId="71" priority="749">
      <formula>I39:I44 = "Tercapai"</formula>
    </cfRule>
  </conditionalFormatting>
  <conditionalFormatting sqref="H39:H40">
    <cfRule type="expression" dxfId="70" priority="751">
      <formula>I39:I44="Tidak Tercapai"</formula>
    </cfRule>
  </conditionalFormatting>
  <conditionalFormatting sqref="H7">
    <cfRule type="expression" dxfId="69" priority="755">
      <formula>I7:I44 = "Tercapai"</formula>
    </cfRule>
  </conditionalFormatting>
  <conditionalFormatting sqref="H7">
    <cfRule type="expression" dxfId="68" priority="757">
      <formula>I7:I44="Tidak Tercapai"</formula>
    </cfRule>
  </conditionalFormatting>
  <conditionalFormatting sqref="H9">
    <cfRule type="expression" dxfId="67" priority="758">
      <formula>I9:I45 = "Tercapai"</formula>
    </cfRule>
  </conditionalFormatting>
  <conditionalFormatting sqref="H9">
    <cfRule type="expression" dxfId="66" priority="760">
      <formula>I9:I45="Tidak Tercapai"</formula>
    </cfRule>
  </conditionalFormatting>
  <conditionalFormatting sqref="H21">
    <cfRule type="expression" dxfId="65" priority="770">
      <formula>I21:I45 = "Tercapai"</formula>
    </cfRule>
  </conditionalFormatting>
  <conditionalFormatting sqref="H21">
    <cfRule type="expression" dxfId="64" priority="772">
      <formula>I21:I45="Tidak Tercapai"</formula>
    </cfRule>
  </conditionalFormatting>
  <conditionalFormatting sqref="H26">
    <cfRule type="expression" dxfId="63" priority="9">
      <formula>I26:I45 = "Tercapai"</formula>
    </cfRule>
  </conditionalFormatting>
  <conditionalFormatting sqref="H26">
    <cfRule type="expression" dxfId="62" priority="10">
      <formula>I26:I45="Tidak Tercapai"</formula>
    </cfRule>
  </conditionalFormatting>
  <conditionalFormatting sqref="I43">
    <cfRule type="cellIs" dxfId="61" priority="7" operator="equal">
      <formula>"Tercapai"</formula>
    </cfRule>
  </conditionalFormatting>
  <conditionalFormatting sqref="I43">
    <cfRule type="cellIs" dxfId="60" priority="8" operator="equal">
      <formula>"Tidak Tercapai"</formula>
    </cfRule>
  </conditionalFormatting>
  <conditionalFormatting sqref="H2">
    <cfRule type="expression" dxfId="59" priority="782">
      <formula>I2:I42 = "Tercapai"</formula>
    </cfRule>
  </conditionalFormatting>
  <conditionalFormatting sqref="H2">
    <cfRule type="expression" dxfId="58" priority="783">
      <formula>I2:I42="Tidak Tercapai"</formula>
    </cfRule>
  </conditionalFormatting>
  <conditionalFormatting sqref="H43">
    <cfRule type="expression" dxfId="57" priority="3">
      <formula>I43 = "Tercapai"</formula>
    </cfRule>
  </conditionalFormatting>
  <conditionalFormatting sqref="H43">
    <cfRule type="expression" dxfId="56" priority="4">
      <formula>I43="Tidak Tercapai"</formula>
    </cfRule>
  </conditionalFormatting>
  <conditionalFormatting sqref="H35">
    <cfRule type="expression" dxfId="55" priority="1019">
      <formula>I35:I45 = "Tercapai"</formula>
    </cfRule>
  </conditionalFormatting>
  <conditionalFormatting sqref="H41">
    <cfRule type="expression" dxfId="54" priority="1021">
      <formula>I41:I45 = "Tercapai"</formula>
    </cfRule>
  </conditionalFormatting>
  <conditionalFormatting sqref="H35">
    <cfRule type="expression" dxfId="53" priority="1022">
      <formula>I35:I45="Tidak Tercapai"</formula>
    </cfRule>
  </conditionalFormatting>
  <conditionalFormatting sqref="H41">
    <cfRule type="expression" dxfId="52" priority="1024">
      <formula>I41:I45="Tidak Tercapai"</formula>
    </cfRule>
  </conditionalFormatting>
  <conditionalFormatting sqref="H16">
    <cfRule type="expression" dxfId="51" priority="1025">
      <formula>I16:I45 = "Tercapai"</formula>
    </cfRule>
  </conditionalFormatting>
  <conditionalFormatting sqref="H16">
    <cfRule type="expression" dxfId="50" priority="1026">
      <formula>I16:I45="Tidak Tercapai"</formula>
    </cfRule>
  </conditionalFormatting>
  <conditionalFormatting sqref="H14">
    <cfRule type="expression" dxfId="49" priority="1031">
      <formula>I14:I45 = "Tercapai"</formula>
    </cfRule>
  </conditionalFormatting>
  <conditionalFormatting sqref="H14">
    <cfRule type="expression" dxfId="48" priority="1032">
      <formula>I14:I45="Tidak Tercapai"</formula>
    </cfRule>
  </conditionalFormatting>
  <conditionalFormatting sqref="H32">
    <cfRule type="expression" dxfId="47" priority="1033">
      <formula>I32:I45 = "Tercapai"</formula>
    </cfRule>
  </conditionalFormatting>
  <conditionalFormatting sqref="H32">
    <cfRule type="expression" dxfId="46" priority="1034">
      <formula>I32:I45="Tidak Tercapai"</formula>
    </cfRule>
  </conditionalFormatting>
  <conditionalFormatting sqref="H45">
    <cfRule type="expression" dxfId="45" priority="1">
      <formula>I43 = "Tercapai"</formula>
    </cfRule>
  </conditionalFormatting>
  <conditionalFormatting sqref="H45">
    <cfRule type="expression" dxfId="44" priority="2">
      <formula>I43="Tidak Tercapai"</formula>
    </cfRule>
  </conditionalFormatting>
  <conditionalFormatting sqref="H27:H31">
    <cfRule type="expression" dxfId="43" priority="1128">
      <formula>I27:I45 = "Tercapai"</formula>
    </cfRule>
  </conditionalFormatting>
  <conditionalFormatting sqref="H27:H31">
    <cfRule type="expression" dxfId="42" priority="1130">
      <formula>I27:I45="Tidak Tercapai"</formula>
    </cfRule>
  </conditionalFormatting>
  <conditionalFormatting sqref="H36:H38">
    <cfRule type="expression" dxfId="41" priority="1132">
      <formula>I36:I45 = "Tercapai"</formula>
    </cfRule>
  </conditionalFormatting>
  <conditionalFormatting sqref="H42">
    <cfRule type="expression" dxfId="40" priority="1134">
      <formula>I42:I45 = "Tercapai"</formula>
    </cfRule>
  </conditionalFormatting>
  <conditionalFormatting sqref="H36:H38">
    <cfRule type="expression" dxfId="39" priority="1136">
      <formula>I36:I45="Tidak Tercapai"</formula>
    </cfRule>
  </conditionalFormatting>
  <conditionalFormatting sqref="H42">
    <cfRule type="expression" dxfId="38" priority="1138">
      <formula>I42:I45="Tidak Tercapai"</formula>
    </cfRule>
  </conditionalFormatting>
  <conditionalFormatting sqref="H15">
    <cfRule type="expression" dxfId="37" priority="1140">
      <formula>I15:I45 = "Tercapai"</formula>
    </cfRule>
  </conditionalFormatting>
  <conditionalFormatting sqref="H15">
    <cfRule type="expression" dxfId="36" priority="1142">
      <formula>I15:I45="Tidak Tercapai"</formula>
    </cfRule>
  </conditionalFormatting>
  <dataValidations count="5">
    <dataValidation type="decimal" allowBlank="1" showDropDown="1" sqref="H42" xr:uid="{00000000-0002-0000-0200-000000000000}">
      <formula1>0</formula1>
      <formula2>10000</formula2>
    </dataValidation>
    <dataValidation type="list" allowBlank="1" showErrorMessage="1" sqref="H28" xr:uid="{00000000-0002-0000-0200-000001000000}">
      <formula1>"Tidak Tersedia,Terpenuhi 1 Aspek,Terpenuhi 2 Aspek,Terpenuhi 3 Aspek,Terpenuhi 4 Aspek"</formula1>
    </dataValidation>
    <dataValidation type="decimal" allowBlank="1" showDropDown="1" showErrorMessage="1" sqref="H32" xr:uid="{3F9FEE23-9F5D-4334-9AA8-9408DB9F27CA}">
      <formula1>0</formula1>
      <formula2>1</formula2>
    </dataValidation>
    <dataValidation type="list" allowBlank="1" sqref="H14:H15 H26:H27 H29:H31 H35:H41" xr:uid="{00000000-0002-0000-0200-000003000000}">
      <formula1>"Tersedia,Tidak Tersedia"</formula1>
    </dataValidation>
    <dataValidation allowBlank="1" showDropDown="1" showErrorMessage="1" sqref="H16:H20" xr:uid="{4920AB72-CA50-4375-A3C5-8EAB0F583018}"/>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J56"/>
  <sheetViews>
    <sheetView topLeftCell="A40" zoomScale="70" zoomScaleNormal="70" workbookViewId="0">
      <selection activeCell="H2" sqref="H2:H6"/>
    </sheetView>
  </sheetViews>
  <sheetFormatPr defaultColWidth="12.625" defaultRowHeight="15" customHeight="1"/>
  <cols>
    <col min="1" max="1" width="19.625" customWidth="1"/>
    <col min="2" max="2" width="7.625" customWidth="1"/>
    <col min="3" max="3" width="47.25" style="109" customWidth="1"/>
    <col min="4" max="4" width="31.25" customWidth="1"/>
    <col min="5" max="5" width="2.25" customWidth="1"/>
    <col min="6" max="6" width="37.5" customWidth="1"/>
    <col min="7" max="7" width="20.25" style="45" customWidth="1"/>
    <col min="8" max="8" width="21.125" style="45" customWidth="1"/>
    <col min="9" max="9" width="15.875" style="45" customWidth="1"/>
    <col min="10" max="10" width="21.25" style="45" customWidth="1"/>
  </cols>
  <sheetData>
    <row r="1" spans="1:10" ht="45">
      <c r="A1" s="32" t="s">
        <v>308</v>
      </c>
      <c r="B1" s="32" t="s">
        <v>222</v>
      </c>
      <c r="C1" s="32" t="s">
        <v>309</v>
      </c>
      <c r="D1" s="312" t="s">
        <v>223</v>
      </c>
      <c r="E1" s="313"/>
      <c r="F1" s="314"/>
      <c r="G1" s="33" t="s">
        <v>3</v>
      </c>
      <c r="H1" s="23" t="s">
        <v>359</v>
      </c>
      <c r="I1" s="80" t="s">
        <v>4</v>
      </c>
      <c r="J1" s="81" t="s">
        <v>5</v>
      </c>
    </row>
    <row r="2" spans="1:10" ht="116.25" customHeight="1">
      <c r="A2" s="34" t="s">
        <v>310</v>
      </c>
      <c r="B2" s="35">
        <v>1</v>
      </c>
      <c r="C2" s="14" t="s">
        <v>311</v>
      </c>
      <c r="D2" s="192" t="s">
        <v>409</v>
      </c>
      <c r="E2" s="193"/>
      <c r="F2" s="194"/>
      <c r="G2" s="61" t="s">
        <v>7</v>
      </c>
      <c r="H2" s="7" t="s">
        <v>7</v>
      </c>
      <c r="I2" s="61" t="str">
        <f>IF(H2="Tersedia","Tercapai","Tidak Tercapai")</f>
        <v>Tercapai</v>
      </c>
      <c r="J2" s="179"/>
    </row>
    <row r="3" spans="1:10" ht="91.5" customHeight="1">
      <c r="A3" s="34"/>
      <c r="B3" s="36"/>
      <c r="C3" s="108"/>
      <c r="D3" s="192" t="s">
        <v>312</v>
      </c>
      <c r="E3" s="193"/>
      <c r="F3" s="194"/>
      <c r="G3" s="61" t="s">
        <v>7</v>
      </c>
      <c r="H3" s="7" t="s">
        <v>11</v>
      </c>
      <c r="I3" s="61" t="str">
        <f>IF(H3="Tersedia","Tercapai","Tidak Tercapai")</f>
        <v>Tidak Tercapai</v>
      </c>
      <c r="J3" s="179"/>
    </row>
    <row r="4" spans="1:10" ht="138" customHeight="1">
      <c r="A4" s="34"/>
      <c r="B4" s="35">
        <v>2</v>
      </c>
      <c r="C4" s="14" t="s">
        <v>313</v>
      </c>
      <c r="D4" s="192" t="s">
        <v>314</v>
      </c>
      <c r="E4" s="193"/>
      <c r="F4" s="194"/>
      <c r="G4" s="61" t="s">
        <v>7</v>
      </c>
      <c r="H4" s="7" t="s">
        <v>315</v>
      </c>
      <c r="I4" s="61" t="str">
        <f>IF(H4="Tersedia (Melibatkan Pihak Eksternal dan Internal)","Tercapai","Tidak Tercapai")</f>
        <v>Tercapai</v>
      </c>
      <c r="J4" s="179"/>
    </row>
    <row r="5" spans="1:10" ht="138" customHeight="1">
      <c r="A5" s="34"/>
      <c r="B5" s="35">
        <v>3</v>
      </c>
      <c r="C5" s="14" t="s">
        <v>316</v>
      </c>
      <c r="D5" s="192" t="s">
        <v>317</v>
      </c>
      <c r="E5" s="193"/>
      <c r="F5" s="194"/>
      <c r="G5" s="61" t="s">
        <v>7</v>
      </c>
      <c r="H5" s="7" t="s">
        <v>11</v>
      </c>
      <c r="I5" s="61" t="str">
        <f>IF(H5="Tersedia","Tercapai","Tidak Tercapai")</f>
        <v>Tidak Tercapai</v>
      </c>
      <c r="J5" s="82"/>
    </row>
    <row r="6" spans="1:10" ht="166.5" customHeight="1">
      <c r="A6" s="37" t="s">
        <v>318</v>
      </c>
      <c r="B6" s="35">
        <v>4</v>
      </c>
      <c r="C6" s="14" t="s">
        <v>319</v>
      </c>
      <c r="D6" s="183" t="s">
        <v>320</v>
      </c>
      <c r="E6" s="184"/>
      <c r="F6" s="185"/>
      <c r="G6" s="61" t="s">
        <v>19</v>
      </c>
      <c r="H6" s="49" t="s">
        <v>15</v>
      </c>
      <c r="I6" s="61" t="str">
        <f>IF(H6="Terpenuhi 3 Aspek","Tercapai","Tidak Tercapai")</f>
        <v>Tercapai</v>
      </c>
      <c r="J6" s="82"/>
    </row>
    <row r="7" spans="1:10" ht="361.5" customHeight="1">
      <c r="A7" s="324"/>
      <c r="B7" s="322">
        <v>5</v>
      </c>
      <c r="C7" s="326" t="s">
        <v>321</v>
      </c>
      <c r="D7" s="183" t="s">
        <v>427</v>
      </c>
      <c r="E7" s="184"/>
      <c r="F7" s="185"/>
      <c r="G7" s="262" t="s">
        <v>322</v>
      </c>
      <c r="H7" s="262" t="e">
        <f>((3*F8)+(2*F9)+F10)/F11</f>
        <v>#DIV/0!</v>
      </c>
      <c r="I7" s="262" t="e">
        <f>IF(H7&gt;=3,"Tercapai","Tidak Tercapai")</f>
        <v>#DIV/0!</v>
      </c>
      <c r="J7" s="309"/>
    </row>
    <row r="8" spans="1:10" ht="15.75" customHeight="1">
      <c r="A8" s="325"/>
      <c r="B8" s="323"/>
      <c r="C8" s="327"/>
      <c r="D8" s="55" t="s">
        <v>406</v>
      </c>
      <c r="E8" s="55" t="s">
        <v>363</v>
      </c>
      <c r="F8" s="115"/>
      <c r="G8" s="263"/>
      <c r="H8" s="263"/>
      <c r="I8" s="263"/>
      <c r="J8" s="310"/>
    </row>
    <row r="9" spans="1:10" ht="15.75" customHeight="1">
      <c r="A9" s="325"/>
      <c r="B9" s="323"/>
      <c r="C9" s="327"/>
      <c r="D9" s="55" t="s">
        <v>407</v>
      </c>
      <c r="E9" s="55" t="s">
        <v>363</v>
      </c>
      <c r="F9" s="115"/>
      <c r="G9" s="263"/>
      <c r="H9" s="263"/>
      <c r="I9" s="263"/>
      <c r="J9" s="310"/>
    </row>
    <row r="10" spans="1:10" ht="15.75" customHeight="1">
      <c r="A10" s="325"/>
      <c r="B10" s="323"/>
      <c r="C10" s="327"/>
      <c r="D10" s="55" t="s">
        <v>408</v>
      </c>
      <c r="E10" s="55" t="s">
        <v>363</v>
      </c>
      <c r="F10" s="115"/>
      <c r="G10" s="263"/>
      <c r="H10" s="263"/>
      <c r="I10" s="263"/>
      <c r="J10" s="310"/>
    </row>
    <row r="11" spans="1:10" ht="18" customHeight="1">
      <c r="A11" s="325"/>
      <c r="B11" s="323"/>
      <c r="C11" s="327"/>
      <c r="D11" s="55" t="s">
        <v>381</v>
      </c>
      <c r="E11" s="55" t="s">
        <v>363</v>
      </c>
      <c r="F11" s="115"/>
      <c r="G11" s="264"/>
      <c r="H11" s="264"/>
      <c r="I11" s="264"/>
      <c r="J11" s="311"/>
    </row>
    <row r="12" spans="1:10" ht="363.75" customHeight="1">
      <c r="A12" s="317"/>
      <c r="B12" s="316">
        <v>6</v>
      </c>
      <c r="C12" s="315" t="s">
        <v>323</v>
      </c>
      <c r="D12" s="184" t="s">
        <v>428</v>
      </c>
      <c r="E12" s="184"/>
      <c r="F12" s="185"/>
      <c r="G12" s="262" t="s">
        <v>324</v>
      </c>
      <c r="H12" s="204">
        <f>IF(F13&gt;=2, 4, IF(AND(F13&lt;2, F14&gt;=6), 3+(F13/2), IF(AND(0&lt;F13&lt;2, 0&lt;F14&lt;6), 2+(2*(F13/2))+(F14/6)-((F13*F14)/(2*6)), IF(AND(F13=0, F14=0, F15&gt;=9), 2, IF(AND(F13=0, F14=0, F15&lt;9), (2*F15)/9, 0)))))</f>
        <v>0</v>
      </c>
      <c r="I12" s="262" t="str">
        <f>IF(H12&gt;=3,"Tercapai","Tidak Tercapai")</f>
        <v>Tidak Tercapai</v>
      </c>
      <c r="J12" s="309"/>
    </row>
    <row r="13" spans="1:10" ht="21.75" customHeight="1">
      <c r="A13" s="317"/>
      <c r="B13" s="316"/>
      <c r="C13" s="315"/>
      <c r="D13" s="94" t="s">
        <v>423</v>
      </c>
      <c r="E13" s="94" t="s">
        <v>363</v>
      </c>
      <c r="F13" s="116"/>
      <c r="G13" s="263"/>
      <c r="H13" s="205"/>
      <c r="I13" s="263"/>
      <c r="J13" s="310"/>
    </row>
    <row r="14" spans="1:10" ht="21.75" customHeight="1">
      <c r="A14" s="317"/>
      <c r="B14" s="316"/>
      <c r="C14" s="315"/>
      <c r="D14" s="94" t="s">
        <v>425</v>
      </c>
      <c r="E14" s="94" t="s">
        <v>363</v>
      </c>
      <c r="F14" s="116"/>
      <c r="G14" s="263"/>
      <c r="H14" s="205"/>
      <c r="I14" s="263"/>
      <c r="J14" s="310"/>
    </row>
    <row r="15" spans="1:10" ht="21.75" customHeight="1">
      <c r="A15" s="317"/>
      <c r="B15" s="316"/>
      <c r="C15" s="315"/>
      <c r="D15" s="94" t="s">
        <v>426</v>
      </c>
      <c r="E15" s="94" t="s">
        <v>363</v>
      </c>
      <c r="F15" s="116"/>
      <c r="G15" s="264"/>
      <c r="H15" s="206"/>
      <c r="I15" s="264"/>
      <c r="J15" s="311"/>
    </row>
    <row r="16" spans="1:10" ht="105.75" customHeight="1">
      <c r="A16" s="325"/>
      <c r="B16" s="328">
        <v>7</v>
      </c>
      <c r="C16" s="329" t="s">
        <v>325</v>
      </c>
      <c r="D16" s="184" t="s">
        <v>411</v>
      </c>
      <c r="E16" s="184"/>
      <c r="F16" s="185"/>
      <c r="G16" s="262" t="s">
        <v>29</v>
      </c>
      <c r="H16" s="265" t="e">
        <f>F18/F17</f>
        <v>#DIV/0!</v>
      </c>
      <c r="I16" s="262" t="e">
        <f>IF(H16&gt;=0.5,"Tercapai","Tidak Tercapai")</f>
        <v>#DIV/0!</v>
      </c>
      <c r="J16" s="309"/>
    </row>
    <row r="17" spans="1:10" ht="18.75" customHeight="1">
      <c r="A17" s="325"/>
      <c r="B17" s="328"/>
      <c r="C17" s="315"/>
      <c r="D17" s="55" t="s">
        <v>410</v>
      </c>
      <c r="E17" s="55" t="s">
        <v>363</v>
      </c>
      <c r="F17" s="115"/>
      <c r="G17" s="263"/>
      <c r="H17" s="266"/>
      <c r="I17" s="263"/>
      <c r="J17" s="310"/>
    </row>
    <row r="18" spans="1:10" ht="50.25" customHeight="1">
      <c r="A18" s="325"/>
      <c r="B18" s="328"/>
      <c r="C18" s="330"/>
      <c r="D18" s="59" t="s">
        <v>412</v>
      </c>
      <c r="E18" s="59" t="s">
        <v>363</v>
      </c>
      <c r="F18" s="119"/>
      <c r="G18" s="263"/>
      <c r="H18" s="266"/>
      <c r="I18" s="263"/>
      <c r="J18" s="310"/>
    </row>
    <row r="19" spans="1:10" ht="281.25" customHeight="1">
      <c r="A19" s="268" t="s">
        <v>326</v>
      </c>
      <c r="B19" s="316"/>
      <c r="C19" s="315" t="s">
        <v>327</v>
      </c>
      <c r="D19" s="318" t="s">
        <v>429</v>
      </c>
      <c r="E19" s="319"/>
      <c r="F19" s="319"/>
      <c r="G19" s="275" t="s">
        <v>324</v>
      </c>
      <c r="H19" s="340">
        <f>IF(F20&gt;=5, 4, IF(AND(F20&gt;1, F20&lt;5), (3+F20)/2, IF(F20&lt;=1, 2*F20, 0)))</f>
        <v>0</v>
      </c>
      <c r="I19" s="275" t="str">
        <f>IF(H19&gt;=3,"Tercapai","Tidak Tercapai")</f>
        <v>Tidak Tercapai</v>
      </c>
      <c r="J19" s="338"/>
    </row>
    <row r="20" spans="1:10" ht="21.75" customHeight="1">
      <c r="A20" s="268"/>
      <c r="B20" s="316"/>
      <c r="C20" s="315"/>
      <c r="D20" s="106" t="s">
        <v>145</v>
      </c>
      <c r="E20" s="107" t="s">
        <v>363</v>
      </c>
      <c r="F20" s="123"/>
      <c r="G20" s="275"/>
      <c r="H20" s="340"/>
      <c r="I20" s="275"/>
      <c r="J20" s="338"/>
    </row>
    <row r="21" spans="1:10" ht="315.75" customHeight="1">
      <c r="A21" s="268"/>
      <c r="B21" s="316"/>
      <c r="C21" s="315"/>
      <c r="D21" s="320" t="s">
        <v>328</v>
      </c>
      <c r="E21" s="321"/>
      <c r="F21" s="321"/>
      <c r="G21" s="275" t="s">
        <v>324</v>
      </c>
      <c r="H21" s="340">
        <f>IF(F22&gt;=0.95, 4, IF(AND(F22&gt;0.25, F22&lt;0.95), ((40*F22)-10)/7, IF(F22&lt;=0.25, 0, 0)))</f>
        <v>0.2857142857142857</v>
      </c>
      <c r="I21" s="275" t="str">
        <f>IF(H21&gt;=3,"Tercapai","Tidak Tercapai")</f>
        <v>Tidak Tercapai</v>
      </c>
      <c r="J21" s="338"/>
    </row>
    <row r="22" spans="1:10" ht="21.75" customHeight="1">
      <c r="A22" s="268"/>
      <c r="B22" s="316"/>
      <c r="C22" s="315"/>
      <c r="D22" s="110" t="s">
        <v>430</v>
      </c>
      <c r="E22" s="110" t="s">
        <v>363</v>
      </c>
      <c r="F22" s="124">
        <v>0.3</v>
      </c>
      <c r="G22" s="275"/>
      <c r="H22" s="340"/>
      <c r="I22" s="275"/>
      <c r="J22" s="338"/>
    </row>
    <row r="23" spans="1:10" ht="151.5">
      <c r="A23" s="39"/>
      <c r="B23" s="90">
        <v>8</v>
      </c>
      <c r="C23" s="111" t="s">
        <v>329</v>
      </c>
      <c r="D23" s="183" t="s">
        <v>330</v>
      </c>
      <c r="E23" s="184"/>
      <c r="F23" s="185"/>
      <c r="G23" s="86" t="s">
        <v>7</v>
      </c>
      <c r="H23" s="83" t="s">
        <v>11</v>
      </c>
      <c r="I23" s="86" t="str">
        <f>IF(H23="Tersedia","Tercapai","Tidak Tercapai")</f>
        <v>Tidak Tercapai</v>
      </c>
      <c r="J23" s="88"/>
    </row>
    <row r="24" spans="1:10" ht="150" customHeight="1">
      <c r="A24" s="268"/>
      <c r="B24" s="331"/>
      <c r="C24" s="339"/>
      <c r="D24" s="184" t="s">
        <v>331</v>
      </c>
      <c r="E24" s="184"/>
      <c r="F24" s="184"/>
      <c r="G24" s="275" t="s">
        <v>324</v>
      </c>
      <c r="H24" s="297">
        <f>IF(F25&gt;=0.1,4,2+(200*F25))</f>
        <v>2</v>
      </c>
      <c r="I24" s="275" t="str">
        <f>IF(H24&gt;=3,"Tercapai","Tidak Tercapai")</f>
        <v>Tidak Tercapai</v>
      </c>
      <c r="J24" s="338"/>
    </row>
    <row r="25" spans="1:10" ht="22.5" customHeight="1">
      <c r="A25" s="268"/>
      <c r="B25" s="331"/>
      <c r="C25" s="339"/>
      <c r="D25" s="94" t="s">
        <v>431</v>
      </c>
      <c r="E25" s="94" t="s">
        <v>363</v>
      </c>
      <c r="F25" s="125"/>
      <c r="G25" s="275"/>
      <c r="H25" s="297"/>
      <c r="I25" s="275"/>
      <c r="J25" s="338"/>
    </row>
    <row r="26" spans="1:10" ht="332.25" customHeight="1">
      <c r="A26" s="268"/>
      <c r="B26" s="316">
        <v>9</v>
      </c>
      <c r="C26" s="315" t="s">
        <v>332</v>
      </c>
      <c r="D26" s="184" t="s">
        <v>433</v>
      </c>
      <c r="E26" s="184"/>
      <c r="F26" s="184"/>
      <c r="G26" s="275" t="s">
        <v>324</v>
      </c>
      <c r="H26" s="297" t="e">
        <f>IF(F31&gt;=0.001, 4, IF(AND(F31&lt;0.001, F32&gt;=0.01), 3+(F31/0.001), IF(AND(F31&gt;0, F31&lt;0.001, F32&gt;0, F32&lt;0.01), 2+(2*(F31/0.001))+(F32/0.01)-((F31*F32)/(0.001*0.01)), IF(AND(F31=0, F32=0, F33&gt;=0.02), 2, IF(AND(F31=0, F32=0, F33&lt;0.02), (2*F33)/0.02, 0)))))</f>
        <v>#DIV/0!</v>
      </c>
      <c r="I26" s="275" t="e">
        <f>IF(H26&gt;=2,"Tercapai","Tidak Tercapai")</f>
        <v>#DIV/0!</v>
      </c>
      <c r="J26" s="338"/>
    </row>
    <row r="27" spans="1:10" ht="21.75" customHeight="1">
      <c r="A27" s="268"/>
      <c r="B27" s="316"/>
      <c r="C27" s="315"/>
      <c r="D27" s="94" t="s">
        <v>423</v>
      </c>
      <c r="E27" s="94" t="s">
        <v>363</v>
      </c>
      <c r="F27" s="126"/>
      <c r="G27" s="275"/>
      <c r="H27" s="297"/>
      <c r="I27" s="275"/>
      <c r="J27" s="338"/>
    </row>
    <row r="28" spans="1:10" ht="21.75" customHeight="1">
      <c r="A28" s="268"/>
      <c r="B28" s="316"/>
      <c r="C28" s="315"/>
      <c r="D28" s="94" t="s">
        <v>425</v>
      </c>
      <c r="E28" s="94" t="s">
        <v>363</v>
      </c>
      <c r="F28" s="126"/>
      <c r="G28" s="275"/>
      <c r="H28" s="297"/>
      <c r="I28" s="275"/>
      <c r="J28" s="338"/>
    </row>
    <row r="29" spans="1:10" ht="21.75" customHeight="1">
      <c r="A29" s="268"/>
      <c r="B29" s="316"/>
      <c r="C29" s="315"/>
      <c r="D29" s="94" t="s">
        <v>426</v>
      </c>
      <c r="E29" s="94" t="s">
        <v>363</v>
      </c>
      <c r="F29" s="126"/>
      <c r="G29" s="275"/>
      <c r="H29" s="297"/>
      <c r="I29" s="275"/>
      <c r="J29" s="338"/>
    </row>
    <row r="30" spans="1:10" ht="21.75" customHeight="1">
      <c r="A30" s="268"/>
      <c r="B30" s="316"/>
      <c r="C30" s="315"/>
      <c r="D30" s="94" t="s">
        <v>380</v>
      </c>
      <c r="E30" s="94" t="s">
        <v>363</v>
      </c>
      <c r="F30" s="126"/>
      <c r="G30" s="275"/>
      <c r="H30" s="297"/>
      <c r="I30" s="275"/>
      <c r="J30" s="338"/>
    </row>
    <row r="31" spans="1:10" ht="21.75" customHeight="1">
      <c r="A31" s="268"/>
      <c r="B31" s="316"/>
      <c r="C31" s="315"/>
      <c r="D31" s="94" t="s">
        <v>227</v>
      </c>
      <c r="E31" s="94" t="s">
        <v>363</v>
      </c>
      <c r="F31" s="94" t="e">
        <f>F27/F30</f>
        <v>#DIV/0!</v>
      </c>
      <c r="G31" s="275"/>
      <c r="H31" s="297"/>
      <c r="I31" s="275"/>
      <c r="J31" s="338"/>
    </row>
    <row r="32" spans="1:10" ht="21.75" customHeight="1">
      <c r="A32" s="268"/>
      <c r="B32" s="316"/>
      <c r="C32" s="315"/>
      <c r="D32" s="94" t="s">
        <v>424</v>
      </c>
      <c r="E32" s="94" t="s">
        <v>363</v>
      </c>
      <c r="F32" s="94" t="e">
        <f>F28/F30</f>
        <v>#DIV/0!</v>
      </c>
      <c r="G32" s="275"/>
      <c r="H32" s="297"/>
      <c r="I32" s="275"/>
      <c r="J32" s="338"/>
    </row>
    <row r="33" spans="1:10" ht="21.75" customHeight="1">
      <c r="A33" s="268"/>
      <c r="B33" s="316"/>
      <c r="C33" s="315"/>
      <c r="D33" s="94" t="s">
        <v>432</v>
      </c>
      <c r="E33" s="94" t="s">
        <v>363</v>
      </c>
      <c r="F33" s="94" t="e">
        <f>F29/F30</f>
        <v>#DIV/0!</v>
      </c>
      <c r="G33" s="275"/>
      <c r="H33" s="297"/>
      <c r="I33" s="275"/>
      <c r="J33" s="338"/>
    </row>
    <row r="34" spans="1:10" ht="375" customHeight="1">
      <c r="A34" s="268"/>
      <c r="B34" s="331"/>
      <c r="C34" s="279"/>
      <c r="D34" s="184" t="s">
        <v>333</v>
      </c>
      <c r="E34" s="184"/>
      <c r="F34" s="184"/>
      <c r="G34" s="275" t="s">
        <v>324</v>
      </c>
      <c r="H34" s="297" t="e">
        <f>IF(F39&gt;=0.001, 4, IF(AND(F39&lt;0.001, F40&gt;=0.01), 3+(F39/0.001), IF(AND(F39&gt;0, F39&lt;0.001, F40&gt;0, F40&lt;0.01), 2+(2*(F39/0.001))+(F40/0.01)-((F39*F40)/(0.001*0.01)), IF(AND(F39=0, F40=0, F41&gt;=0.02), 2, IF(AND(F39=0, F40=0, F41&lt;0.02), (2*F41)/0.02, 0)))))</f>
        <v>#DIV/0!</v>
      </c>
      <c r="I34" s="275" t="e">
        <f>IF(H34&gt;=2,"Tercapai","Tidak Tercapai")</f>
        <v>#DIV/0!</v>
      </c>
      <c r="J34" s="338"/>
    </row>
    <row r="35" spans="1:10" ht="21.75" customHeight="1">
      <c r="A35" s="268"/>
      <c r="B35" s="331"/>
      <c r="C35" s="279"/>
      <c r="D35" s="94" t="s">
        <v>423</v>
      </c>
      <c r="E35" s="94" t="s">
        <v>363</v>
      </c>
      <c r="F35" s="126"/>
      <c r="G35" s="275"/>
      <c r="H35" s="297"/>
      <c r="I35" s="275"/>
      <c r="J35" s="338"/>
    </row>
    <row r="36" spans="1:10" ht="21.75" customHeight="1">
      <c r="A36" s="268"/>
      <c r="B36" s="331"/>
      <c r="C36" s="279"/>
      <c r="D36" s="94" t="s">
        <v>425</v>
      </c>
      <c r="E36" s="94" t="s">
        <v>363</v>
      </c>
      <c r="F36" s="126"/>
      <c r="G36" s="275"/>
      <c r="H36" s="297"/>
      <c r="I36" s="275"/>
      <c r="J36" s="338"/>
    </row>
    <row r="37" spans="1:10" ht="21.75" customHeight="1">
      <c r="A37" s="268"/>
      <c r="B37" s="331"/>
      <c r="C37" s="279"/>
      <c r="D37" s="94" t="s">
        <v>426</v>
      </c>
      <c r="E37" s="94" t="s">
        <v>363</v>
      </c>
      <c r="F37" s="126"/>
      <c r="G37" s="275"/>
      <c r="H37" s="297"/>
      <c r="I37" s="275"/>
      <c r="J37" s="338"/>
    </row>
    <row r="38" spans="1:10" ht="21.75" customHeight="1">
      <c r="A38" s="268"/>
      <c r="B38" s="331"/>
      <c r="C38" s="279"/>
      <c r="D38" s="94" t="s">
        <v>380</v>
      </c>
      <c r="E38" s="94" t="s">
        <v>363</v>
      </c>
      <c r="F38" s="126"/>
      <c r="G38" s="275"/>
      <c r="H38" s="297"/>
      <c r="I38" s="275"/>
      <c r="J38" s="338"/>
    </row>
    <row r="39" spans="1:10" ht="21.75" customHeight="1">
      <c r="A39" s="268"/>
      <c r="B39" s="331"/>
      <c r="C39" s="279"/>
      <c r="D39" s="94" t="s">
        <v>227</v>
      </c>
      <c r="E39" s="94" t="s">
        <v>363</v>
      </c>
      <c r="F39" s="94" t="e">
        <f>F35/F38</f>
        <v>#DIV/0!</v>
      </c>
      <c r="G39" s="275"/>
      <c r="H39" s="297"/>
      <c r="I39" s="275"/>
      <c r="J39" s="338"/>
    </row>
    <row r="40" spans="1:10" ht="21.75" customHeight="1">
      <c r="A40" s="268"/>
      <c r="B40" s="331"/>
      <c r="C40" s="279"/>
      <c r="D40" s="94" t="s">
        <v>424</v>
      </c>
      <c r="E40" s="94" t="s">
        <v>363</v>
      </c>
      <c r="F40" s="94" t="e">
        <f>F36/F38</f>
        <v>#DIV/0!</v>
      </c>
      <c r="G40" s="275"/>
      <c r="H40" s="297"/>
      <c r="I40" s="275"/>
      <c r="J40" s="338"/>
    </row>
    <row r="41" spans="1:10" ht="21.75" customHeight="1">
      <c r="A41" s="268"/>
      <c r="B41" s="331"/>
      <c r="C41" s="279"/>
      <c r="D41" s="94" t="s">
        <v>432</v>
      </c>
      <c r="E41" s="94" t="s">
        <v>363</v>
      </c>
      <c r="F41" s="94" t="e">
        <f>F37/F38</f>
        <v>#DIV/0!</v>
      </c>
      <c r="G41" s="275"/>
      <c r="H41" s="297"/>
      <c r="I41" s="275"/>
      <c r="J41" s="338"/>
    </row>
    <row r="42" spans="1:10" ht="90.75">
      <c r="A42" s="112" t="s">
        <v>334</v>
      </c>
      <c r="B42" s="91">
        <v>10</v>
      </c>
      <c r="C42" s="105" t="s">
        <v>335</v>
      </c>
      <c r="D42" s="192" t="s">
        <v>336</v>
      </c>
      <c r="E42" s="193"/>
      <c r="F42" s="194"/>
      <c r="G42" s="87" t="s">
        <v>7</v>
      </c>
      <c r="H42" s="84" t="s">
        <v>11</v>
      </c>
      <c r="I42" s="87" t="str">
        <f>IF(H42="Tersedia","Tercapai","Tidak Tercapai")</f>
        <v>Tidak Tercapai</v>
      </c>
      <c r="J42" s="89"/>
    </row>
    <row r="43" spans="1:10" ht="90" customHeight="1">
      <c r="A43" s="37"/>
      <c r="B43" s="36"/>
      <c r="C43" s="108"/>
      <c r="D43" s="192" t="s">
        <v>337</v>
      </c>
      <c r="E43" s="193"/>
      <c r="F43" s="194"/>
      <c r="G43" s="61" t="s">
        <v>7</v>
      </c>
      <c r="H43" s="7" t="s">
        <v>11</v>
      </c>
      <c r="I43" s="61" t="str">
        <f>IF(H43="Tersedia","Tercapai","Tidak Tercapai")</f>
        <v>Tidak Tercapai</v>
      </c>
      <c r="J43" s="82"/>
    </row>
    <row r="44" spans="1:10" ht="60" customHeight="1">
      <c r="A44" s="37"/>
      <c r="B44" s="36"/>
      <c r="C44" s="108"/>
      <c r="D44" s="192" t="s">
        <v>338</v>
      </c>
      <c r="E44" s="193"/>
      <c r="F44" s="194"/>
      <c r="G44" s="61" t="s">
        <v>7</v>
      </c>
      <c r="H44" s="7" t="s">
        <v>11</v>
      </c>
      <c r="I44" s="61" t="str">
        <f>IF(H44="Tersedia","Tercapai","Tidak Tercapai")</f>
        <v>Tidak Tercapai</v>
      </c>
      <c r="J44" s="82"/>
    </row>
    <row r="45" spans="1:10" ht="59.25" customHeight="1">
      <c r="A45" s="324"/>
      <c r="B45" s="271"/>
      <c r="C45" s="335"/>
      <c r="D45" s="192" t="s">
        <v>339</v>
      </c>
      <c r="E45" s="193"/>
      <c r="F45" s="194"/>
      <c r="G45" s="262" t="s">
        <v>29</v>
      </c>
      <c r="H45" s="265" t="e">
        <f>F47/F46</f>
        <v>#DIV/0!</v>
      </c>
      <c r="I45" s="262" t="e">
        <f>IF(H45&lt;0.1,"Tercapai","Tidak Tercapai")</f>
        <v>#DIV/0!</v>
      </c>
      <c r="J45" s="309"/>
    </row>
    <row r="46" spans="1:10" ht="15.75" customHeight="1">
      <c r="A46" s="325"/>
      <c r="B46" s="333"/>
      <c r="C46" s="336"/>
      <c r="D46" s="55" t="s">
        <v>413</v>
      </c>
      <c r="E46" s="55" t="s">
        <v>363</v>
      </c>
      <c r="F46" s="115"/>
      <c r="G46" s="263"/>
      <c r="H46" s="266"/>
      <c r="I46" s="263"/>
      <c r="J46" s="310"/>
    </row>
    <row r="47" spans="1:10" ht="55.5" customHeight="1">
      <c r="A47" s="332"/>
      <c r="B47" s="334"/>
      <c r="C47" s="337"/>
      <c r="D47" s="55" t="s">
        <v>414</v>
      </c>
      <c r="E47" s="55" t="s">
        <v>363</v>
      </c>
      <c r="F47" s="115"/>
      <c r="G47" s="264"/>
      <c r="H47" s="267"/>
      <c r="I47" s="264"/>
      <c r="J47" s="311"/>
    </row>
    <row r="48" spans="1:10" ht="90.75" customHeight="1">
      <c r="A48" s="37"/>
      <c r="B48" s="35">
        <v>11</v>
      </c>
      <c r="C48" s="14" t="s">
        <v>340</v>
      </c>
      <c r="D48" s="306" t="s">
        <v>341</v>
      </c>
      <c r="E48" s="307"/>
      <c r="F48" s="308"/>
      <c r="G48" s="61" t="s">
        <v>7</v>
      </c>
      <c r="H48" s="7" t="s">
        <v>11</v>
      </c>
      <c r="I48" s="61" t="str">
        <f t="shared" ref="I48:I56" si="0">IF(H48="Tersedia","Tercapai","Tidak Tercapai")</f>
        <v>Tidak Tercapai</v>
      </c>
      <c r="J48" s="82"/>
    </row>
    <row r="49" spans="1:10" ht="90" customHeight="1">
      <c r="A49" s="37"/>
      <c r="B49" s="36"/>
      <c r="C49" s="108"/>
      <c r="D49" s="192" t="s">
        <v>342</v>
      </c>
      <c r="E49" s="193"/>
      <c r="F49" s="194"/>
      <c r="G49" s="61" t="s">
        <v>7</v>
      </c>
      <c r="H49" s="7" t="s">
        <v>11</v>
      </c>
      <c r="I49" s="61" t="str">
        <f t="shared" si="0"/>
        <v>Tidak Tercapai</v>
      </c>
      <c r="J49" s="82"/>
    </row>
    <row r="50" spans="1:10" ht="75" customHeight="1">
      <c r="A50" s="37"/>
      <c r="B50" s="36"/>
      <c r="C50" s="108"/>
      <c r="D50" s="192" t="s">
        <v>343</v>
      </c>
      <c r="E50" s="193"/>
      <c r="F50" s="194"/>
      <c r="G50" s="61" t="s">
        <v>7</v>
      </c>
      <c r="H50" s="7" t="s">
        <v>11</v>
      </c>
      <c r="I50" s="61" t="str">
        <f t="shared" si="0"/>
        <v>Tidak Tercapai</v>
      </c>
      <c r="J50" s="82"/>
    </row>
    <row r="51" spans="1:10" ht="66.75" customHeight="1">
      <c r="A51" s="37"/>
      <c r="B51" s="36"/>
      <c r="C51" s="108"/>
      <c r="D51" s="192" t="s">
        <v>344</v>
      </c>
      <c r="E51" s="193"/>
      <c r="F51" s="194"/>
      <c r="G51" s="61" t="s">
        <v>7</v>
      </c>
      <c r="H51" s="7" t="s">
        <v>11</v>
      </c>
      <c r="I51" s="61" t="str">
        <f t="shared" si="0"/>
        <v>Tidak Tercapai</v>
      </c>
      <c r="J51" s="82"/>
    </row>
    <row r="52" spans="1:10" ht="75.75">
      <c r="A52" s="37"/>
      <c r="B52" s="35">
        <v>13</v>
      </c>
      <c r="C52" s="14" t="s">
        <v>345</v>
      </c>
      <c r="D52" s="192" t="s">
        <v>346</v>
      </c>
      <c r="E52" s="193"/>
      <c r="F52" s="194"/>
      <c r="G52" s="61" t="s">
        <v>7</v>
      </c>
      <c r="H52" s="7" t="s">
        <v>11</v>
      </c>
      <c r="I52" s="61" t="str">
        <f t="shared" si="0"/>
        <v>Tidak Tercapai</v>
      </c>
      <c r="J52" s="82"/>
    </row>
    <row r="53" spans="1:10" ht="107.25" customHeight="1">
      <c r="A53" s="40" t="s">
        <v>347</v>
      </c>
      <c r="B53" s="35">
        <v>14</v>
      </c>
      <c r="C53" s="14" t="s">
        <v>348</v>
      </c>
      <c r="D53" s="183" t="s">
        <v>349</v>
      </c>
      <c r="E53" s="184"/>
      <c r="F53" s="185"/>
      <c r="G53" s="61" t="s">
        <v>7</v>
      </c>
      <c r="H53" s="7" t="s">
        <v>11</v>
      </c>
      <c r="I53" s="61" t="str">
        <f t="shared" si="0"/>
        <v>Tidak Tercapai</v>
      </c>
      <c r="J53" s="82"/>
    </row>
    <row r="54" spans="1:10" ht="112.5" customHeight="1">
      <c r="A54" s="38" t="s">
        <v>350</v>
      </c>
      <c r="B54" s="35">
        <v>16</v>
      </c>
      <c r="C54" s="14" t="s">
        <v>351</v>
      </c>
      <c r="D54" s="183" t="s">
        <v>352</v>
      </c>
      <c r="E54" s="184"/>
      <c r="F54" s="185"/>
      <c r="G54" s="61" t="s">
        <v>7</v>
      </c>
      <c r="H54" s="7" t="s">
        <v>11</v>
      </c>
      <c r="I54" s="61" t="str">
        <f t="shared" si="0"/>
        <v>Tidak Tercapai</v>
      </c>
      <c r="J54" s="82"/>
    </row>
    <row r="55" spans="1:10" ht="82.5" customHeight="1">
      <c r="A55" s="41" t="s">
        <v>353</v>
      </c>
      <c r="B55" s="42">
        <v>17</v>
      </c>
      <c r="C55" s="14" t="s">
        <v>354</v>
      </c>
      <c r="D55" s="192" t="s">
        <v>355</v>
      </c>
      <c r="E55" s="193"/>
      <c r="F55" s="194"/>
      <c r="G55" s="61" t="s">
        <v>7</v>
      </c>
      <c r="H55" s="7" t="s">
        <v>11</v>
      </c>
      <c r="I55" s="61" t="str">
        <f t="shared" si="0"/>
        <v>Tidak Tercapai</v>
      </c>
      <c r="J55" s="82"/>
    </row>
    <row r="56" spans="1:10" ht="91.5" customHeight="1">
      <c r="A56" s="41"/>
      <c r="B56" s="42">
        <v>18</v>
      </c>
      <c r="C56" s="14" t="s">
        <v>356</v>
      </c>
      <c r="D56" s="192" t="s">
        <v>357</v>
      </c>
      <c r="E56" s="193"/>
      <c r="F56" s="194"/>
      <c r="G56" s="61" t="s">
        <v>7</v>
      </c>
      <c r="H56" s="7" t="s">
        <v>11</v>
      </c>
      <c r="I56" s="61" t="str">
        <f t="shared" si="0"/>
        <v>Tidak Tercapai</v>
      </c>
      <c r="J56" s="82"/>
    </row>
  </sheetData>
  <sheetProtection algorithmName="SHA-512" hashValue="mQX9rkxsTpS9m1Kzz66xi8km5ILnePDBxLsVZvbiEXczMJ+i13a6YcOAbX86GKKorE+5DLOg8P5ISbOuT5hg9g==" saltValue="Aw9sHtjKHThU/OgtLGu5Yg==" spinCount="100000" sheet="1" objects="1" scenarios="1"/>
  <protectedRanges>
    <protectedRange sqref="J2:J56" name="Range4"/>
    <protectedRange sqref="F8:F11 F13:F15 F17:F18 F20 F22 F25 F27:F30 F35:F38 F46:F47" name="Range2"/>
    <protectedRange sqref="H2:H56" name="Range3"/>
  </protectedRanges>
  <autoFilter ref="A1:I56" xr:uid="{00000000-0009-0000-0000-000003000000}"/>
  <customSheetViews>
    <customSheetView guid="{E159C76B-2235-49A6-A1A1-6B9692C84262}" filter="1" showAutoFilter="1">
      <pageMargins left="0.7" right="0.7" top="0.75" bottom="0.75" header="0.3" footer="0.3"/>
      <autoFilter ref="A1:L29" xr:uid="{CE8A704A-1CF7-4B67-97E9-7DB5F10647B6}"/>
    </customSheetView>
  </customSheetViews>
  <mergeCells count="91">
    <mergeCell ref="B26:B33"/>
    <mergeCell ref="A26:A33"/>
    <mergeCell ref="J34:J41"/>
    <mergeCell ref="I34:I41"/>
    <mergeCell ref="H34:H41"/>
    <mergeCell ref="A34:A41"/>
    <mergeCell ref="B34:B41"/>
    <mergeCell ref="C34:C41"/>
    <mergeCell ref="G34:G41"/>
    <mergeCell ref="J26:J33"/>
    <mergeCell ref="I26:I33"/>
    <mergeCell ref="H26:H33"/>
    <mergeCell ref="G26:G33"/>
    <mergeCell ref="C26:C33"/>
    <mergeCell ref="A19:A20"/>
    <mergeCell ref="B19:B20"/>
    <mergeCell ref="C19:C20"/>
    <mergeCell ref="J19:J20"/>
    <mergeCell ref="I19:I20"/>
    <mergeCell ref="H19:H20"/>
    <mergeCell ref="G19:G20"/>
    <mergeCell ref="A21:A22"/>
    <mergeCell ref="B21:B22"/>
    <mergeCell ref="C21:C22"/>
    <mergeCell ref="J21:J22"/>
    <mergeCell ref="I21:I22"/>
    <mergeCell ref="H21:H22"/>
    <mergeCell ref="G21:G22"/>
    <mergeCell ref="J24:J25"/>
    <mergeCell ref="I24:I25"/>
    <mergeCell ref="H24:H25"/>
    <mergeCell ref="G24:G25"/>
    <mergeCell ref="C24:C25"/>
    <mergeCell ref="A7:A11"/>
    <mergeCell ref="C7:C11"/>
    <mergeCell ref="A16:A18"/>
    <mergeCell ref="B16:B18"/>
    <mergeCell ref="C16:C18"/>
    <mergeCell ref="J45:J47"/>
    <mergeCell ref="I45:I47"/>
    <mergeCell ref="H45:H47"/>
    <mergeCell ref="G45:G47"/>
    <mergeCell ref="B7:B11"/>
    <mergeCell ref="J7:J11"/>
    <mergeCell ref="I7:I11"/>
    <mergeCell ref="H7:H11"/>
    <mergeCell ref="G7:G11"/>
    <mergeCell ref="J16:J18"/>
    <mergeCell ref="I16:I18"/>
    <mergeCell ref="H16:H18"/>
    <mergeCell ref="G16:G18"/>
    <mergeCell ref="D34:F34"/>
    <mergeCell ref="D42:F42"/>
    <mergeCell ref="D43:F43"/>
    <mergeCell ref="D44:F44"/>
    <mergeCell ref="D45:F45"/>
    <mergeCell ref="C12:C15"/>
    <mergeCell ref="B12:B15"/>
    <mergeCell ref="A12:A15"/>
    <mergeCell ref="D16:F16"/>
    <mergeCell ref="D19:F19"/>
    <mergeCell ref="D21:F21"/>
    <mergeCell ref="D23:F23"/>
    <mergeCell ref="D24:F24"/>
    <mergeCell ref="D26:F26"/>
    <mergeCell ref="B24:B25"/>
    <mergeCell ref="A24:A25"/>
    <mergeCell ref="A45:A47"/>
    <mergeCell ref="B45:B47"/>
    <mergeCell ref="C45:C47"/>
    <mergeCell ref="J12:J15"/>
    <mergeCell ref="I12:I15"/>
    <mergeCell ref="H12:H15"/>
    <mergeCell ref="D1:F1"/>
    <mergeCell ref="D2:F2"/>
    <mergeCell ref="D3:F3"/>
    <mergeCell ref="D4:F4"/>
    <mergeCell ref="D5:F5"/>
    <mergeCell ref="D6:F6"/>
    <mergeCell ref="D7:F7"/>
    <mergeCell ref="D12:F12"/>
    <mergeCell ref="G12:G15"/>
    <mergeCell ref="D53:F53"/>
    <mergeCell ref="D54:F54"/>
    <mergeCell ref="D55:F55"/>
    <mergeCell ref="D56:F56"/>
    <mergeCell ref="D48:F48"/>
    <mergeCell ref="D49:F49"/>
    <mergeCell ref="D50:F50"/>
    <mergeCell ref="D51:F51"/>
    <mergeCell ref="D52:F52"/>
  </mergeCells>
  <conditionalFormatting sqref="I2:I7 I12 I19 I48:I56 I16 I21 I23:I24 I26 I34 I42:I45">
    <cfRule type="cellIs" dxfId="35" priority="3" operator="equal">
      <formula>"Tercapai"</formula>
    </cfRule>
  </conditionalFormatting>
  <conditionalFormatting sqref="I2:I7 I12 I19 I48:I56 I16 I21 I23:I24 I26 I34 I42:I45">
    <cfRule type="cellIs" dxfId="34" priority="4" operator="equal">
      <formula>"Tidak Tercapai"</formula>
    </cfRule>
  </conditionalFormatting>
  <conditionalFormatting sqref="H2">
    <cfRule type="expression" dxfId="33" priority="5">
      <formula>I2:I56 = "Tercapai"</formula>
    </cfRule>
  </conditionalFormatting>
  <conditionalFormatting sqref="H2">
    <cfRule type="expression" dxfId="32" priority="6">
      <formula>I2:I56="Tidak Tercapai"</formula>
    </cfRule>
  </conditionalFormatting>
  <conditionalFormatting sqref="H12">
    <cfRule type="expression" dxfId="31" priority="1053">
      <formula>I12:I56 = "Tercapai"</formula>
    </cfRule>
  </conditionalFormatting>
  <conditionalFormatting sqref="H12">
    <cfRule type="expression" dxfId="30" priority="1055">
      <formula>I12:I56="Tidak Tercapai"</formula>
    </cfRule>
  </conditionalFormatting>
  <conditionalFormatting sqref="H23">
    <cfRule type="expression" dxfId="29" priority="1065">
      <formula>I23:I56 = "Tercapai"</formula>
    </cfRule>
  </conditionalFormatting>
  <conditionalFormatting sqref="H23">
    <cfRule type="expression" dxfId="28" priority="1067">
      <formula>I23:I56="Tidak Tercapai"</formula>
    </cfRule>
  </conditionalFormatting>
  <conditionalFormatting sqref="H24">
    <cfRule type="expression" dxfId="27" priority="1071">
      <formula>I24:I56 = "Tercapai"</formula>
    </cfRule>
  </conditionalFormatting>
  <conditionalFormatting sqref="H24">
    <cfRule type="expression" dxfId="26" priority="1073">
      <formula>I24:I56="Tidak Tercapai"</formula>
    </cfRule>
  </conditionalFormatting>
  <conditionalFormatting sqref="H3">
    <cfRule type="expression" dxfId="25" priority="1085">
      <formula>I3:I56 = "Tercapai"</formula>
    </cfRule>
  </conditionalFormatting>
  <conditionalFormatting sqref="H3">
    <cfRule type="expression" dxfId="24" priority="1086">
      <formula>I3:I56="Tidak Tercapai"</formula>
    </cfRule>
  </conditionalFormatting>
  <conditionalFormatting sqref="H48">
    <cfRule type="expression" dxfId="23" priority="1087">
      <formula>I48:I56 = "Tercapai"</formula>
    </cfRule>
  </conditionalFormatting>
  <conditionalFormatting sqref="H48">
    <cfRule type="expression" dxfId="22" priority="1089">
      <formula>I48:I56="Tidak Tercapai"</formula>
    </cfRule>
  </conditionalFormatting>
  <conditionalFormatting sqref="H42">
    <cfRule type="expression" dxfId="21" priority="1093">
      <formula>I42:I56 = "Tercapai"</formula>
    </cfRule>
  </conditionalFormatting>
  <conditionalFormatting sqref="H42">
    <cfRule type="expression" dxfId="20" priority="1094">
      <formula>I42:I56="Tidak Tercapai"</formula>
    </cfRule>
  </conditionalFormatting>
  <conditionalFormatting sqref="H16">
    <cfRule type="expression" dxfId="19" priority="1095">
      <formula>I16:I56 = "Tercapai"</formula>
    </cfRule>
  </conditionalFormatting>
  <conditionalFormatting sqref="H16">
    <cfRule type="expression" dxfId="18" priority="1096">
      <formula>I16:I56="Tidak Tercapai"</formula>
    </cfRule>
  </conditionalFormatting>
  <conditionalFormatting sqref="H19">
    <cfRule type="expression" dxfId="17" priority="1099">
      <formula>I19:I56 = "Tercapai"</formula>
    </cfRule>
  </conditionalFormatting>
  <conditionalFormatting sqref="H19">
    <cfRule type="expression" dxfId="16" priority="1100">
      <formula>I19:I56="Tidak Tercapai"</formula>
    </cfRule>
  </conditionalFormatting>
  <conditionalFormatting sqref="H21">
    <cfRule type="expression" dxfId="15" priority="1101">
      <formula>I21:I56 = "Tercapai"</formula>
    </cfRule>
  </conditionalFormatting>
  <conditionalFormatting sqref="H21">
    <cfRule type="expression" dxfId="14" priority="1102">
      <formula>I21:I56="Tidak Tercapai"</formula>
    </cfRule>
  </conditionalFormatting>
  <conditionalFormatting sqref="H26">
    <cfRule type="expression" dxfId="13" priority="1105">
      <formula>I26:I56 = "Tercapai"</formula>
    </cfRule>
  </conditionalFormatting>
  <conditionalFormatting sqref="H26">
    <cfRule type="expression" dxfId="12" priority="1106">
      <formula>I26:I56="Tidak Tercapai"</formula>
    </cfRule>
  </conditionalFormatting>
  <conditionalFormatting sqref="H4">
    <cfRule type="expression" dxfId="11" priority="1108">
      <formula>I4:I56 = "Tercapai"</formula>
    </cfRule>
  </conditionalFormatting>
  <conditionalFormatting sqref="H4">
    <cfRule type="expression" dxfId="10" priority="1110">
      <formula>I4:I56="Tidak Tercapai"</formula>
    </cfRule>
  </conditionalFormatting>
  <conditionalFormatting sqref="H34">
    <cfRule type="expression" dxfId="9" priority="1111">
      <formula>I34:I56 = "Tercapai"</formula>
    </cfRule>
  </conditionalFormatting>
  <conditionalFormatting sqref="H34">
    <cfRule type="expression" dxfId="8" priority="1112">
      <formula>I34:I56="Tidak Tercapai"</formula>
    </cfRule>
  </conditionalFormatting>
  <conditionalFormatting sqref="H49:H54">
    <cfRule type="expression" dxfId="7" priority="1114">
      <formula>I49:I56 = "Tercapai"</formula>
    </cfRule>
  </conditionalFormatting>
  <conditionalFormatting sqref="H55:H56">
    <cfRule type="expression" dxfId="6" priority="1115">
      <formula>I55:I56 = "Tercapai"</formula>
    </cfRule>
  </conditionalFormatting>
  <conditionalFormatting sqref="H49:H54">
    <cfRule type="expression" dxfId="5" priority="1117">
      <formula>I49:I56="Tidak Tercapai"</formula>
    </cfRule>
  </conditionalFormatting>
  <conditionalFormatting sqref="H55:H56">
    <cfRule type="expression" dxfId="4" priority="1118">
      <formula>I55:I56="Tidak Tercapai"</formula>
    </cfRule>
  </conditionalFormatting>
  <conditionalFormatting sqref="H43:H45">
    <cfRule type="expression" dxfId="3" priority="1120">
      <formula>I43:I56 = "Tercapai"</formula>
    </cfRule>
  </conditionalFormatting>
  <conditionalFormatting sqref="H43:H45">
    <cfRule type="expression" dxfId="2" priority="1122">
      <formula>I43:I56="Tidak Tercapai"</formula>
    </cfRule>
  </conditionalFormatting>
  <conditionalFormatting sqref="H5:H7">
    <cfRule type="expression" dxfId="1" priority="1124">
      <formula>I5:I56 = "Tercapai"</formula>
    </cfRule>
  </conditionalFormatting>
  <conditionalFormatting sqref="H5:H7">
    <cfRule type="expression" dxfId="0" priority="1126">
      <formula>I5:I56="Tidak Tercapai"</formula>
    </cfRule>
  </conditionalFormatting>
  <dataValidations count="4">
    <dataValidation type="list" allowBlank="1" sqref="H6" xr:uid="{00000000-0002-0000-0300-000000000000}">
      <formula1>"Tidak Tersedia,Terpenuhi 1 Aspek,Terpenuhi 2 Aspek,Terpenuhi 3 Aspek"</formula1>
    </dataValidation>
    <dataValidation type="list" allowBlank="1" showErrorMessage="1" sqref="H4" xr:uid="{00000000-0002-0000-0300-000001000000}">
      <formula1>"Tidak Tersedia,Tersedia (Melibatkan Pihak Internal Saja),Tersedia (Melibatkan Pihak Eksternal dan Internal)"</formula1>
    </dataValidation>
    <dataValidation type="decimal" allowBlank="1" showDropDown="1" showErrorMessage="1" sqref="H16 H45" xr:uid="{00000000-0002-0000-0300-000002000000}">
      <formula1>0</formula1>
      <formula2>1</formula2>
    </dataValidation>
    <dataValidation type="list" allowBlank="1" sqref="H2:H3 H5 H23 H42:H44 H48:H56" xr:uid="{00000000-0002-0000-0300-000003000000}">
      <formula1>"Tersedia,Tidak Tersedia"</formula1>
    </dataValidation>
  </dataValidation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5213A-6042-4112-8481-C2A54714B76A}">
  <dimension ref="A1:O33"/>
  <sheetViews>
    <sheetView topLeftCell="A23" zoomScaleNormal="100" workbookViewId="0">
      <selection activeCell="A35" sqref="A35"/>
    </sheetView>
  </sheetViews>
  <sheetFormatPr defaultRowHeight="14.25"/>
  <cols>
    <col min="1" max="1" width="23.375" style="164" customWidth="1"/>
    <col min="2" max="2" width="22.375" bestFit="1" customWidth="1"/>
    <col min="3" max="3" width="8" bestFit="1" customWidth="1"/>
    <col min="5" max="5" width="23.375" customWidth="1"/>
    <col min="6" max="6" width="22.375" bestFit="1" customWidth="1"/>
    <col min="9" max="9" width="23.375" customWidth="1"/>
    <col min="10" max="10" width="22.375" bestFit="1" customWidth="1"/>
    <col min="13" max="13" width="23.375" customWidth="1"/>
    <col min="14" max="14" width="22.375" bestFit="1" customWidth="1"/>
  </cols>
  <sheetData>
    <row r="1" spans="1:15" ht="14.25" customHeight="1">
      <c r="A1" s="355" t="s">
        <v>6</v>
      </c>
      <c r="B1" s="142" t="s">
        <v>358</v>
      </c>
      <c r="C1" s="142">
        <f>COUNTIF('STANDAR PENDIDIKAN'!$I$2:$I$26,"Tercapai")</f>
        <v>6</v>
      </c>
      <c r="E1" s="344" t="s">
        <v>442</v>
      </c>
      <c r="F1" s="169" t="s">
        <v>358</v>
      </c>
      <c r="G1" s="169">
        <f>COUNTIF('STANDAR PENELITIAN'!$I$2:$I$21,"Tercapai")</f>
        <v>1</v>
      </c>
      <c r="I1" s="347" t="s">
        <v>224</v>
      </c>
      <c r="J1" s="173" t="s">
        <v>358</v>
      </c>
      <c r="K1" s="173">
        <f>COUNTIF('STANDAR PkM'!$I$2:$I$19,"Tercapai")</f>
        <v>0</v>
      </c>
      <c r="M1" s="344" t="s">
        <v>310</v>
      </c>
      <c r="N1" s="169" t="s">
        <v>358</v>
      </c>
      <c r="O1" s="169">
        <f>COUNTIF('STANDAR PENDUKUNG'!$I$2:$I$5,"Tercapai")</f>
        <v>2</v>
      </c>
    </row>
    <row r="2" spans="1:15">
      <c r="A2" s="342"/>
      <c r="B2" s="142" t="s">
        <v>434</v>
      </c>
      <c r="C2" s="142">
        <f>COUNTIF('STANDAR PENDIDIKAN'!$I$2:$I$26,"Tidak Tercapai")</f>
        <v>3</v>
      </c>
      <c r="E2" s="342"/>
      <c r="F2" s="136" t="s">
        <v>434</v>
      </c>
      <c r="G2" s="136">
        <f>COUNTIF('STANDAR PENELITIAN'!$I$2:$I$21,"Tidak Tercapai")</f>
        <v>2</v>
      </c>
      <c r="I2" s="348"/>
      <c r="J2" s="173" t="s">
        <v>434</v>
      </c>
      <c r="K2" s="173">
        <f>COUNTIF('STANDAR PkM'!$I$2:$I$19,"Tidak Tercapai")</f>
        <v>1</v>
      </c>
      <c r="M2" s="342"/>
      <c r="N2" s="136" t="s">
        <v>434</v>
      </c>
      <c r="O2" s="169">
        <f>COUNTIF('STANDAR PENDUKUNG'!$I$2:$I$5,"Tidak Tercapai")</f>
        <v>2</v>
      </c>
    </row>
    <row r="3" spans="1:15">
      <c r="A3" s="343"/>
      <c r="B3" s="142" t="s">
        <v>435</v>
      </c>
      <c r="C3" s="143">
        <f>C1/(C1+C2)</f>
        <v>0.66666666666666663</v>
      </c>
      <c r="E3" s="343"/>
      <c r="F3" s="136" t="s">
        <v>435</v>
      </c>
      <c r="G3" s="137">
        <f>G1/(G1+G2)</f>
        <v>0.33333333333333331</v>
      </c>
      <c r="I3" s="348"/>
      <c r="J3" s="173" t="s">
        <v>435</v>
      </c>
      <c r="K3" s="174">
        <f>K1/(K1+K2)</f>
        <v>0</v>
      </c>
      <c r="M3" s="343"/>
      <c r="N3" s="136" t="s">
        <v>435</v>
      </c>
      <c r="O3" s="137">
        <f>O1/(O1+O2)</f>
        <v>0.5</v>
      </c>
    </row>
    <row r="4" spans="1:15" ht="14.25" customHeight="1">
      <c r="A4" s="341" t="s">
        <v>39</v>
      </c>
      <c r="B4" s="144" t="s">
        <v>358</v>
      </c>
      <c r="C4" s="144">
        <f>COUNTIF('STANDAR PENDIDIKAN'!$I$28:$I$32,"Tercapai")</f>
        <v>5</v>
      </c>
      <c r="E4" s="341" t="s">
        <v>443</v>
      </c>
      <c r="F4" s="138" t="s">
        <v>358</v>
      </c>
      <c r="G4" s="136">
        <f>COUNTIF('STANDAR PENELITIAN'!$I$26:$I$28,"Tercapai")</f>
        <v>0</v>
      </c>
      <c r="I4" s="349" t="s">
        <v>444</v>
      </c>
      <c r="J4" s="175" t="s">
        <v>358</v>
      </c>
      <c r="K4" s="173">
        <f>COUNTIF('STANDAR PkM'!$I$24:$I$26,"Tercapai")</f>
        <v>0</v>
      </c>
      <c r="M4" s="341" t="s">
        <v>318</v>
      </c>
      <c r="N4" s="138" t="s">
        <v>358</v>
      </c>
      <c r="O4" s="169">
        <f>COUNTIF('STANDAR PENDUKUNG'!$I$6:$I$16,"Tercapai")</f>
        <v>1</v>
      </c>
    </row>
    <row r="5" spans="1:15">
      <c r="A5" s="342"/>
      <c r="B5" s="144" t="s">
        <v>434</v>
      </c>
      <c r="C5" s="144">
        <f>COUNTIF('STANDAR PENDIDIKAN'!$I$28:$I$32,"Tidak Tercapai")</f>
        <v>0</v>
      </c>
      <c r="E5" s="342"/>
      <c r="F5" s="138" t="s">
        <v>434</v>
      </c>
      <c r="G5" s="136">
        <f>COUNTIF('STANDAR PENELITIAN'!$I$26:$I$28,"Tidak Tercapai")</f>
        <v>3</v>
      </c>
      <c r="I5" s="342"/>
      <c r="J5" s="138" t="s">
        <v>434</v>
      </c>
      <c r="K5" s="173">
        <f>COUNTIF('STANDAR PkM'!$I$24:$I$26,"Tidak Tercapai")</f>
        <v>2</v>
      </c>
      <c r="M5" s="342"/>
      <c r="N5" s="138" t="s">
        <v>434</v>
      </c>
      <c r="O5" s="169">
        <f>COUNTIF('STANDAR PENDUKUNG'!$I$6:$I$16,"Tidak Tercapai")</f>
        <v>1</v>
      </c>
    </row>
    <row r="6" spans="1:15">
      <c r="A6" s="343"/>
      <c r="B6" s="144" t="s">
        <v>435</v>
      </c>
      <c r="C6" s="145">
        <f>C4/(C4+C5)</f>
        <v>1</v>
      </c>
      <c r="E6" s="343"/>
      <c r="F6" s="138" t="s">
        <v>435</v>
      </c>
      <c r="G6" s="137">
        <f>G4/(G4+G5)</f>
        <v>0</v>
      </c>
      <c r="I6" s="343"/>
      <c r="J6" s="138" t="s">
        <v>435</v>
      </c>
      <c r="K6" s="137">
        <f>K4/(K4+K5)</f>
        <v>0</v>
      </c>
      <c r="M6" s="343"/>
      <c r="N6" s="138" t="s">
        <v>435</v>
      </c>
      <c r="O6" s="137">
        <f>O4/(O4+O5)</f>
        <v>0.5</v>
      </c>
    </row>
    <row r="7" spans="1:15" ht="14.25" customHeight="1">
      <c r="A7" s="345" t="s">
        <v>436</v>
      </c>
      <c r="B7" s="146" t="s">
        <v>358</v>
      </c>
      <c r="C7" s="148">
        <f>COUNTIF('STANDAR PENDIDIKAN'!$I$33:$I$72,"Tercapai")</f>
        <v>30</v>
      </c>
      <c r="E7" s="345" t="s">
        <v>291</v>
      </c>
      <c r="F7" s="139" t="s">
        <v>358</v>
      </c>
      <c r="G7" s="169">
        <f>COUNTIF('STANDAR PENELITIAN'!$I$29:$I$32,"Tercapai")</f>
        <v>0</v>
      </c>
      <c r="I7" s="345" t="s">
        <v>242</v>
      </c>
      <c r="J7" s="139" t="s">
        <v>358</v>
      </c>
      <c r="K7" s="173">
        <f>COUNTIF('STANDAR PkM'!$I$29:$I$30,"Tercapai")</f>
        <v>0</v>
      </c>
      <c r="M7" s="345" t="s">
        <v>445</v>
      </c>
      <c r="N7" s="139" t="s">
        <v>358</v>
      </c>
      <c r="O7" s="169">
        <f>COUNTIF('STANDAR PENDUKUNG'!$I$19:$I$34,"Tercapai")</f>
        <v>0</v>
      </c>
    </row>
    <row r="8" spans="1:15">
      <c r="A8" s="342"/>
      <c r="B8" s="146" t="s">
        <v>434</v>
      </c>
      <c r="C8" s="148">
        <f>COUNTIF('STANDAR PENDIDIKAN'!$I$33:$I$72,"Tidak Tercapai")</f>
        <v>0</v>
      </c>
      <c r="E8" s="342"/>
      <c r="F8" s="139" t="s">
        <v>434</v>
      </c>
      <c r="G8" s="136">
        <f>COUNTIF('STANDAR PENELITIAN'!$I$29:$I$32,"Tidak Tercapai")</f>
        <v>3</v>
      </c>
      <c r="I8" s="342"/>
      <c r="J8" s="139" t="s">
        <v>434</v>
      </c>
      <c r="K8" s="173">
        <f>COUNTIF('STANDAR PkM'!$I$29:$I$30,"Tidak Tercapai")</f>
        <v>2</v>
      </c>
      <c r="M8" s="342"/>
      <c r="N8" s="139" t="s">
        <v>434</v>
      </c>
      <c r="O8" s="169">
        <f>COUNTIF('STANDAR PENDUKUNG'!$I$19:$I$34,"Tidak Tercapai")</f>
        <v>4</v>
      </c>
    </row>
    <row r="9" spans="1:15">
      <c r="A9" s="343"/>
      <c r="B9" s="146" t="s">
        <v>435</v>
      </c>
      <c r="C9" s="147">
        <f>C7/(C7+C8)</f>
        <v>1</v>
      </c>
      <c r="E9" s="343"/>
      <c r="F9" s="139" t="s">
        <v>435</v>
      </c>
      <c r="G9" s="137">
        <f>G7/(G7+G8)</f>
        <v>0</v>
      </c>
      <c r="I9" s="343"/>
      <c r="J9" s="139" t="s">
        <v>435</v>
      </c>
      <c r="K9" s="137">
        <f>K7/(K7+K8)</f>
        <v>0</v>
      </c>
      <c r="M9" s="343"/>
      <c r="N9" s="139" t="s">
        <v>435</v>
      </c>
      <c r="O9" s="137">
        <f>O7/(O7+O8)</f>
        <v>0</v>
      </c>
    </row>
    <row r="10" spans="1:15" ht="14.25" customHeight="1">
      <c r="A10" s="346" t="s">
        <v>437</v>
      </c>
      <c r="B10" s="148" t="s">
        <v>358</v>
      </c>
      <c r="C10" s="148">
        <f>COUNTIF('STANDAR PENDIDIKAN'!$I$73:$I$88,"Tercapai")</f>
        <v>12</v>
      </c>
      <c r="E10" s="346" t="s">
        <v>294</v>
      </c>
      <c r="F10" s="140" t="s">
        <v>358</v>
      </c>
      <c r="G10" s="169">
        <f>COUNTIF('STANDAR PENELITIAN'!$I$36:$I$41,"Tercapai")</f>
        <v>0</v>
      </c>
      <c r="I10" s="346" t="s">
        <v>247</v>
      </c>
      <c r="J10" s="140" t="s">
        <v>358</v>
      </c>
      <c r="K10" s="173">
        <f>COUNTIF('STANDAR PkM'!$I$31:$I$36,"Tercapai")</f>
        <v>0</v>
      </c>
      <c r="M10" s="346" t="s">
        <v>334</v>
      </c>
      <c r="N10" s="140" t="s">
        <v>358</v>
      </c>
      <c r="O10" s="169">
        <f>COUNTIF('STANDAR PENDUKUNG'!$I$42:$I$52,"Tercapai")</f>
        <v>0</v>
      </c>
    </row>
    <row r="11" spans="1:15">
      <c r="A11" s="342"/>
      <c r="B11" s="148" t="s">
        <v>434</v>
      </c>
      <c r="C11" s="148">
        <f>COUNTIF('STANDAR PENDIDIKAN'!$I$73:$I$88,"Tidak Tercapai")</f>
        <v>0</v>
      </c>
      <c r="E11" s="342"/>
      <c r="F11" s="140" t="s">
        <v>434</v>
      </c>
      <c r="G11" s="136">
        <f>COUNTIF('STANDAR PENELITIAN'!$I$36:$I$41,"Tidak Tercapai")</f>
        <v>6</v>
      </c>
      <c r="I11" s="342"/>
      <c r="J11" s="140" t="s">
        <v>434</v>
      </c>
      <c r="K11" s="173">
        <f>COUNTIF('STANDAR PkM'!$I$31:$I$36,"Tidak Tercapai")</f>
        <v>6</v>
      </c>
      <c r="M11" s="342"/>
      <c r="N11" s="140" t="s">
        <v>434</v>
      </c>
      <c r="O11" s="169">
        <f>COUNTIF('STANDAR PENDUKUNG'!$I$42:$I$52,"Tidak Tercapai")</f>
        <v>8</v>
      </c>
    </row>
    <row r="12" spans="1:15">
      <c r="A12" s="343"/>
      <c r="B12" s="148" t="s">
        <v>435</v>
      </c>
      <c r="C12" s="149">
        <f>C10/(C10+C11)</f>
        <v>1</v>
      </c>
      <c r="E12" s="342"/>
      <c r="F12" s="171" t="s">
        <v>435</v>
      </c>
      <c r="G12" s="170">
        <f>G10/(G10+G11)</f>
        <v>0</v>
      </c>
      <c r="I12" s="343"/>
      <c r="J12" s="140" t="s">
        <v>435</v>
      </c>
      <c r="K12" s="137">
        <f>K10/(K10+K11)</f>
        <v>0</v>
      </c>
      <c r="M12" s="343"/>
      <c r="N12" s="140" t="s">
        <v>435</v>
      </c>
      <c r="O12" s="137">
        <f>O10/(O10+O11)</f>
        <v>0</v>
      </c>
    </row>
    <row r="13" spans="1:15" ht="14.25" customHeight="1">
      <c r="A13" s="359" t="s">
        <v>131</v>
      </c>
      <c r="B13" s="150" t="s">
        <v>358</v>
      </c>
      <c r="C13" s="150">
        <f>COUNTIF('STANDAR PENDIDIKAN'!$I$89:$I$111,"Tercapai")</f>
        <v>11</v>
      </c>
      <c r="E13" s="356" t="s">
        <v>304</v>
      </c>
      <c r="F13" s="172" t="s">
        <v>358</v>
      </c>
      <c r="G13" s="178">
        <f>COUNTIF('STANDAR PENELITIAN'!$I$42:$I$43,"Tercapai")</f>
        <v>1</v>
      </c>
      <c r="I13" s="350" t="s">
        <v>304</v>
      </c>
      <c r="J13" s="141" t="s">
        <v>358</v>
      </c>
      <c r="K13" s="173">
        <f>COUNTIF('STANDAR PkM'!$I$37:$I$38,"Tercapai")</f>
        <v>0</v>
      </c>
      <c r="M13" s="350" t="s">
        <v>347</v>
      </c>
      <c r="N13" s="141" t="s">
        <v>358</v>
      </c>
      <c r="O13" s="169">
        <f>COUNTIF('STANDAR PENDUKUNG'!$I$53:$I$53,"Tercapai")</f>
        <v>0</v>
      </c>
    </row>
    <row r="14" spans="1:15">
      <c r="A14" s="342"/>
      <c r="B14" s="150" t="s">
        <v>434</v>
      </c>
      <c r="C14" s="150">
        <f>COUNTIF('STANDAR PENDIDIKAN'!$I$89:$I$111,"Tidak Tercapai")</f>
        <v>4</v>
      </c>
      <c r="E14" s="348"/>
      <c r="F14" s="172" t="s">
        <v>434</v>
      </c>
      <c r="G14" s="136">
        <f>COUNTIF('STANDAR PENELITIAN'!$I$42:$I$43,"Tidak Tercapai")</f>
        <v>0</v>
      </c>
      <c r="I14" s="342"/>
      <c r="J14" s="141" t="s">
        <v>434</v>
      </c>
      <c r="K14" s="173">
        <f>COUNTIF('STANDAR PkM'!$I$37:$I$38,"Tidak Tercapai")</f>
        <v>2</v>
      </c>
      <c r="M14" s="342"/>
      <c r="N14" s="141" t="s">
        <v>434</v>
      </c>
      <c r="O14" s="169">
        <f>COUNTIF('STANDAR PENDUKUNG'!$I$53:$I$53,"Tidak Tercapai")</f>
        <v>1</v>
      </c>
    </row>
    <row r="15" spans="1:15">
      <c r="A15" s="343"/>
      <c r="B15" s="150" t="s">
        <v>435</v>
      </c>
      <c r="C15" s="151">
        <f>C13/(C13+C14)</f>
        <v>0.73333333333333328</v>
      </c>
      <c r="E15" s="348"/>
      <c r="F15" s="172" t="s">
        <v>435</v>
      </c>
      <c r="G15" s="174">
        <f>G13/(G13+G14)</f>
        <v>1</v>
      </c>
      <c r="I15" s="342"/>
      <c r="J15" s="163" t="s">
        <v>435</v>
      </c>
      <c r="K15" s="170">
        <f>K13/(K13+K14)</f>
        <v>0</v>
      </c>
      <c r="M15" s="343"/>
      <c r="N15" s="163" t="s">
        <v>435</v>
      </c>
      <c r="O15" s="137">
        <f>O13/(O13+O14)</f>
        <v>0</v>
      </c>
    </row>
    <row r="16" spans="1:15" ht="14.25" customHeight="1">
      <c r="A16" s="358" t="s">
        <v>162</v>
      </c>
      <c r="B16" s="152" t="s">
        <v>358</v>
      </c>
      <c r="C16" s="152">
        <f>COUNTIF('STANDAR PENDIDIKAN'!$I$112:$I$116,"Tercapai")</f>
        <v>2</v>
      </c>
      <c r="M16" s="355" t="s">
        <v>446</v>
      </c>
      <c r="N16" s="136" t="s">
        <v>358</v>
      </c>
      <c r="O16" s="169">
        <f>COUNTIF('STANDAR PENDUKUNG'!$I$54:$I$54,"Tercapai")</f>
        <v>0</v>
      </c>
    </row>
    <row r="17" spans="1:15">
      <c r="A17" s="342"/>
      <c r="B17" s="152" t="s">
        <v>434</v>
      </c>
      <c r="C17" s="152">
        <f>COUNTIF('STANDAR PENDIDIKAN'!$I$112:$I$116,"Tidak Tercapai")</f>
        <v>0</v>
      </c>
      <c r="M17" s="342"/>
      <c r="N17" s="136" t="s">
        <v>434</v>
      </c>
      <c r="O17" s="169">
        <f>COUNTIF('STANDAR PENDUKUNG'!$I$54:$I$54,"Tidak Tercapai")</f>
        <v>1</v>
      </c>
    </row>
    <row r="18" spans="1:15">
      <c r="A18" s="343"/>
      <c r="B18" s="152" t="s">
        <v>435</v>
      </c>
      <c r="C18" s="153">
        <f>C16/(C16+C17)</f>
        <v>1</v>
      </c>
      <c r="M18" s="343"/>
      <c r="N18" s="136" t="s">
        <v>435</v>
      </c>
      <c r="O18" s="137">
        <f>O16/(O16+O17)</f>
        <v>0</v>
      </c>
    </row>
    <row r="19" spans="1:15" ht="14.25" customHeight="1">
      <c r="A19" s="351" t="s">
        <v>438</v>
      </c>
      <c r="B19" s="154" t="s">
        <v>358</v>
      </c>
      <c r="C19" s="154">
        <f>COUNTIF('STANDAR PENDIDIKAN'!$I$117:$J$122,"Tercapai")</f>
        <v>6</v>
      </c>
      <c r="M19" s="341" t="s">
        <v>447</v>
      </c>
      <c r="N19" s="138" t="s">
        <v>358</v>
      </c>
      <c r="O19" s="169">
        <f>COUNTIF('STANDAR PENDUKUNG'!$I$55:$I$56,"Tercapai")</f>
        <v>0</v>
      </c>
    </row>
    <row r="20" spans="1:15">
      <c r="A20" s="342"/>
      <c r="B20" s="154" t="s">
        <v>434</v>
      </c>
      <c r="C20" s="154">
        <f>COUNTIF('STANDAR PENDIDIKAN'!$I$117:$J$122,"Tidak Tercapai")</f>
        <v>0</v>
      </c>
      <c r="M20" s="342"/>
      <c r="N20" s="138" t="s">
        <v>434</v>
      </c>
      <c r="O20" s="169">
        <f>COUNTIF('STANDAR PENDUKUNG'!$I$55:$I$56,"Tidak Tercapai")</f>
        <v>2</v>
      </c>
    </row>
    <row r="21" spans="1:15">
      <c r="A21" s="343"/>
      <c r="B21" s="154" t="s">
        <v>435</v>
      </c>
      <c r="C21" s="155">
        <f>C19/(C19+C20)</f>
        <v>1</v>
      </c>
      <c r="M21" s="343"/>
      <c r="N21" s="138" t="s">
        <v>435</v>
      </c>
      <c r="O21" s="137">
        <f>O19/(O19+O20)</f>
        <v>0</v>
      </c>
    </row>
    <row r="22" spans="1:15" ht="14.25" customHeight="1">
      <c r="A22" s="352" t="s">
        <v>175</v>
      </c>
      <c r="B22" s="156" t="s">
        <v>358</v>
      </c>
      <c r="C22" s="156">
        <f>COUNTIF('STANDAR PENDIDIKAN'!$I$123:$I$136,"Tercapai")</f>
        <v>14</v>
      </c>
    </row>
    <row r="23" spans="1:15">
      <c r="A23" s="342"/>
      <c r="B23" s="156" t="s">
        <v>434</v>
      </c>
      <c r="C23" s="156">
        <f>COUNTIF('STANDAR PENDIDIKAN'!$I$123:$I$136,"Tidak Tercapai")</f>
        <v>0</v>
      </c>
    </row>
    <row r="24" spans="1:15">
      <c r="A24" s="343"/>
      <c r="B24" s="156" t="s">
        <v>435</v>
      </c>
      <c r="C24" s="157">
        <f>C22/(C22+C23)</f>
        <v>1</v>
      </c>
    </row>
    <row r="25" spans="1:15" ht="14.25" customHeight="1">
      <c r="A25" s="353" t="s">
        <v>439</v>
      </c>
      <c r="B25" s="158" t="s">
        <v>358</v>
      </c>
      <c r="C25" s="158">
        <f>COUNTIF('STANDAR PENDIDIKAN'!$I$137:$I$141,"Tercapai")</f>
        <v>5</v>
      </c>
      <c r="D25" s="167"/>
    </row>
    <row r="26" spans="1:15">
      <c r="A26" s="342"/>
      <c r="B26" s="158" t="s">
        <v>434</v>
      </c>
      <c r="C26" s="158">
        <f>COUNTIF('STANDAR PENDIDIKAN'!$I$137:$I$141,"Tidak Tercapai")</f>
        <v>0</v>
      </c>
    </row>
    <row r="27" spans="1:15">
      <c r="A27" s="343"/>
      <c r="B27" s="158" t="s">
        <v>435</v>
      </c>
      <c r="C27" s="159">
        <f>C25/(C25+C26)</f>
        <v>1</v>
      </c>
    </row>
    <row r="28" spans="1:15" ht="14.25" customHeight="1">
      <c r="A28" s="354" t="s">
        <v>440</v>
      </c>
      <c r="B28" s="160" t="s">
        <v>358</v>
      </c>
      <c r="C28" s="160">
        <f>COUNTIF('STANDAR PENDIDIKAN'!$I$142:$I$146,"Tercapai")</f>
        <v>5</v>
      </c>
    </row>
    <row r="29" spans="1:15">
      <c r="A29" s="342"/>
      <c r="B29" s="160" t="s">
        <v>434</v>
      </c>
      <c r="C29" s="160">
        <f>COUNTIF('STANDAR PENDIDIKAN'!$I$142:$I$146,"Tidak Tercapai")</f>
        <v>0</v>
      </c>
    </row>
    <row r="30" spans="1:15">
      <c r="A30" s="343"/>
      <c r="B30" s="160" t="s">
        <v>435</v>
      </c>
      <c r="C30" s="161">
        <f>C28/(C28+C29)</f>
        <v>1</v>
      </c>
    </row>
    <row r="31" spans="1:15" ht="14.25" customHeight="1">
      <c r="A31" s="357" t="s">
        <v>441</v>
      </c>
      <c r="B31" s="162" t="s">
        <v>358</v>
      </c>
      <c r="C31" s="162">
        <f>COUNTIF('STANDAR PENDIDIKAN'!$I$147:$I$179,"Tercapai")</f>
        <v>2</v>
      </c>
    </row>
    <row r="32" spans="1:15">
      <c r="A32" s="342"/>
      <c r="B32" s="162" t="s">
        <v>434</v>
      </c>
      <c r="C32" s="162">
        <f>COUNTIF('STANDAR PENDIDIKAN'!$I$147:$I$179,"Tidak Tercapai")</f>
        <v>1</v>
      </c>
    </row>
    <row r="33" spans="1:3">
      <c r="A33" s="342"/>
      <c r="B33" s="165" t="s">
        <v>435</v>
      </c>
      <c r="C33" s="168">
        <f>C31/(C31+C32)</f>
        <v>0.66666666666666663</v>
      </c>
    </row>
  </sheetData>
  <mergeCells count="28">
    <mergeCell ref="A31:A33"/>
    <mergeCell ref="A16:A18"/>
    <mergeCell ref="A1:A3"/>
    <mergeCell ref="A4:A6"/>
    <mergeCell ref="A7:A9"/>
    <mergeCell ref="A10:A12"/>
    <mergeCell ref="A13:A15"/>
    <mergeCell ref="A28:A30"/>
    <mergeCell ref="M13:M15"/>
    <mergeCell ref="M16:M18"/>
    <mergeCell ref="M19:M21"/>
    <mergeCell ref="E13:E15"/>
    <mergeCell ref="I13:I15"/>
    <mergeCell ref="M10:M12"/>
    <mergeCell ref="A19:A21"/>
    <mergeCell ref="A22:A24"/>
    <mergeCell ref="A25:A27"/>
    <mergeCell ref="M4:M6"/>
    <mergeCell ref="E1:E3"/>
    <mergeCell ref="E4:E6"/>
    <mergeCell ref="E7:E9"/>
    <mergeCell ref="E10:E12"/>
    <mergeCell ref="M1:M3"/>
    <mergeCell ref="M7:M9"/>
    <mergeCell ref="I1:I3"/>
    <mergeCell ref="I4:I6"/>
    <mergeCell ref="I7:I9"/>
    <mergeCell ref="I10:I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DC5F6-C047-41C1-82A3-9916B4A1CAD8}">
  <dimension ref="A1:B28"/>
  <sheetViews>
    <sheetView workbookViewId="0">
      <selection activeCell="C19" sqref="C19"/>
    </sheetView>
  </sheetViews>
  <sheetFormatPr defaultRowHeight="14.25"/>
  <cols>
    <col min="1" max="1" width="44.375" bestFit="1" customWidth="1"/>
    <col min="2" max="2" width="8" bestFit="1" customWidth="1"/>
  </cols>
  <sheetData>
    <row r="1" spans="1:2">
      <c r="A1" s="176" t="s">
        <v>6</v>
      </c>
      <c r="B1" s="166">
        <f>Statistik!C3</f>
        <v>0.66666666666666663</v>
      </c>
    </row>
    <row r="2" spans="1:2">
      <c r="A2" s="176" t="s">
        <v>39</v>
      </c>
      <c r="B2" s="166">
        <f>Statistik!C6</f>
        <v>1</v>
      </c>
    </row>
    <row r="3" spans="1:2">
      <c r="A3" s="176" t="s">
        <v>436</v>
      </c>
      <c r="B3" s="166">
        <f>Statistik!C9</f>
        <v>1</v>
      </c>
    </row>
    <row r="4" spans="1:2">
      <c r="A4" s="176" t="s">
        <v>437</v>
      </c>
      <c r="B4" s="166">
        <f>Statistik!C12</f>
        <v>1</v>
      </c>
    </row>
    <row r="5" spans="1:2">
      <c r="A5" s="176" t="s">
        <v>131</v>
      </c>
      <c r="B5" s="166">
        <f>Statistik!C15</f>
        <v>0.73333333333333328</v>
      </c>
    </row>
    <row r="6" spans="1:2">
      <c r="A6" s="176" t="s">
        <v>162</v>
      </c>
      <c r="B6" s="166">
        <f>Statistik!C18</f>
        <v>1</v>
      </c>
    </row>
    <row r="7" spans="1:2">
      <c r="A7" s="176" t="s">
        <v>438</v>
      </c>
      <c r="B7" s="166">
        <f>Statistik!C21</f>
        <v>1</v>
      </c>
    </row>
    <row r="8" spans="1:2">
      <c r="A8" s="176" t="s">
        <v>175</v>
      </c>
      <c r="B8" s="166">
        <f>Statistik!C24</f>
        <v>1</v>
      </c>
    </row>
    <row r="9" spans="1:2">
      <c r="A9" s="176" t="s">
        <v>439</v>
      </c>
      <c r="B9" s="166">
        <f>Statistik!C27</f>
        <v>1</v>
      </c>
    </row>
    <row r="10" spans="1:2">
      <c r="A10" s="176" t="s">
        <v>440</v>
      </c>
      <c r="B10" s="166">
        <f>Statistik!C30</f>
        <v>1</v>
      </c>
    </row>
    <row r="11" spans="1:2">
      <c r="A11" s="176" t="s">
        <v>441</v>
      </c>
      <c r="B11" s="166">
        <f>Statistik!C33</f>
        <v>0.66666666666666663</v>
      </c>
    </row>
    <row r="12" spans="1:2">
      <c r="A12" s="176" t="s">
        <v>442</v>
      </c>
      <c r="B12" s="166">
        <f>Statistik!G3</f>
        <v>0.33333333333333331</v>
      </c>
    </row>
    <row r="13" spans="1:2">
      <c r="A13" s="176" t="s">
        <v>443</v>
      </c>
      <c r="B13" s="166">
        <f>Statistik!G6</f>
        <v>0</v>
      </c>
    </row>
    <row r="14" spans="1:2">
      <c r="A14" s="176" t="s">
        <v>291</v>
      </c>
      <c r="B14" s="166">
        <f>Statistik!G9</f>
        <v>0</v>
      </c>
    </row>
    <row r="15" spans="1:2">
      <c r="A15" s="176" t="s">
        <v>294</v>
      </c>
      <c r="B15" s="166">
        <f>Statistik!G12</f>
        <v>0</v>
      </c>
    </row>
    <row r="16" spans="1:2" ht="15">
      <c r="A16" s="177" t="s">
        <v>304</v>
      </c>
      <c r="B16" s="166">
        <f>Statistik!G15</f>
        <v>1</v>
      </c>
    </row>
    <row r="17" spans="1:2">
      <c r="A17" s="176" t="s">
        <v>224</v>
      </c>
      <c r="B17" s="166">
        <f>Statistik!K3</f>
        <v>0</v>
      </c>
    </row>
    <row r="18" spans="1:2">
      <c r="A18" s="176" t="s">
        <v>444</v>
      </c>
      <c r="B18" s="166">
        <f>Statistik!K6</f>
        <v>0</v>
      </c>
    </row>
    <row r="19" spans="1:2">
      <c r="A19" s="176" t="s">
        <v>242</v>
      </c>
      <c r="B19" s="166">
        <f>Statistik!K9</f>
        <v>0</v>
      </c>
    </row>
    <row r="20" spans="1:2">
      <c r="A20" s="176" t="s">
        <v>247</v>
      </c>
      <c r="B20" s="166">
        <f>Statistik!K12</f>
        <v>0</v>
      </c>
    </row>
    <row r="21" spans="1:2" ht="15">
      <c r="A21" s="177" t="s">
        <v>304</v>
      </c>
      <c r="B21" s="166">
        <f>Statistik!K15</f>
        <v>0</v>
      </c>
    </row>
    <row r="22" spans="1:2">
      <c r="A22" s="176" t="s">
        <v>310</v>
      </c>
      <c r="B22" s="166">
        <f>Statistik!O3</f>
        <v>0.5</v>
      </c>
    </row>
    <row r="23" spans="1:2">
      <c r="A23" s="176" t="s">
        <v>318</v>
      </c>
      <c r="B23" s="166">
        <f>Statistik!O6</f>
        <v>0.5</v>
      </c>
    </row>
    <row r="24" spans="1:2">
      <c r="A24" s="176" t="s">
        <v>445</v>
      </c>
      <c r="B24" s="166">
        <f>Statistik!O9</f>
        <v>0</v>
      </c>
    </row>
    <row r="25" spans="1:2">
      <c r="A25" s="176" t="s">
        <v>334</v>
      </c>
      <c r="B25" s="166">
        <f>Statistik!O12</f>
        <v>0</v>
      </c>
    </row>
    <row r="26" spans="1:2" ht="15.75">
      <c r="A26" s="177" t="s">
        <v>347</v>
      </c>
      <c r="B26" s="166">
        <f>Statistik!O15</f>
        <v>0</v>
      </c>
    </row>
    <row r="27" spans="1:2">
      <c r="A27" s="176" t="s">
        <v>446</v>
      </c>
      <c r="B27" s="166">
        <f>Statistik!O18</f>
        <v>0</v>
      </c>
    </row>
    <row r="28" spans="1:2">
      <c r="A28" s="176" t="s">
        <v>447</v>
      </c>
      <c r="B28" s="166">
        <f>Statistik!O21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STANDAR PENDIDIKAN</vt:lpstr>
      <vt:lpstr>STANDAR PkM</vt:lpstr>
      <vt:lpstr>STANDAR PENELITIAN</vt:lpstr>
      <vt:lpstr>STANDAR PENDUKUNG</vt:lpstr>
      <vt:lpstr>Statistik</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ThinkBook</dc:creator>
  <cp:lastModifiedBy>Widia AR</cp:lastModifiedBy>
  <dcterms:created xsi:type="dcterms:W3CDTF">2021-05-07T03:10:13Z</dcterms:created>
  <dcterms:modified xsi:type="dcterms:W3CDTF">2023-05-11T14:08:42Z</dcterms:modified>
</cp:coreProperties>
</file>