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J56" i="2"/>
  <c r="AM16" s="1"/>
  <c r="AT16"/>
  <c r="AS16"/>
  <c r="AR16"/>
  <c r="AP16"/>
  <c r="AO16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75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8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110"/>
  <c r="L111"/>
  <c r="L112"/>
  <c r="L113"/>
  <c r="L114"/>
  <c r="L115"/>
  <c r="L116"/>
  <c r="L117"/>
  <c r="L118"/>
  <c r="L119"/>
  <c r="L120"/>
  <c r="L121"/>
  <c r="L122"/>
  <c r="L123"/>
  <c r="L124"/>
  <c r="AN16" l="1"/>
  <c r="AQ16" s="1"/>
  <c r="AK9" l="1"/>
  <c r="AJ9"/>
  <c r="AI9"/>
  <c r="AG9"/>
  <c r="AF9"/>
  <c r="AK8"/>
  <c r="AJ8"/>
  <c r="AG8"/>
  <c r="AI8"/>
  <c r="AF8"/>
  <c r="Z12"/>
  <c r="Z23" s="1"/>
  <c r="Y12"/>
  <c r="X12"/>
  <c r="V12"/>
  <c r="U12"/>
  <c r="Z11"/>
  <c r="Z22" s="1"/>
  <c r="Y11"/>
  <c r="X11"/>
  <c r="V11"/>
  <c r="U11"/>
  <c r="Z10"/>
  <c r="Z21" s="1"/>
  <c r="Y10"/>
  <c r="X10"/>
  <c r="V10"/>
  <c r="U10"/>
  <c r="Z9"/>
  <c r="Z20" s="1"/>
  <c r="Y9"/>
  <c r="X9"/>
  <c r="V9"/>
  <c r="U9"/>
  <c r="Z8"/>
  <c r="Z19" s="1"/>
  <c r="Y8"/>
  <c r="X8"/>
  <c r="V8"/>
  <c r="U8"/>
  <c r="U20" s="1"/>
  <c r="Z24"/>
  <c r="Z25"/>
  <c r="K89" i="3"/>
  <c r="K88"/>
  <c r="K87"/>
  <c r="K86"/>
  <c r="K85"/>
  <c r="K84"/>
  <c r="K83"/>
  <c r="K82"/>
  <c r="K81"/>
  <c r="K80"/>
  <c r="K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I24"/>
  <c r="I23"/>
  <c r="I22"/>
  <c r="I21"/>
  <c r="I20"/>
  <c r="I19"/>
  <c r="I18"/>
  <c r="I17"/>
  <c r="I16"/>
  <c r="I15"/>
  <c r="I14"/>
  <c r="I13"/>
  <c r="I12"/>
  <c r="I11"/>
  <c r="I10"/>
  <c r="I9"/>
  <c r="I8"/>
  <c r="AT8" i="2"/>
  <c r="AS8"/>
  <c r="AR8"/>
  <c r="AP8"/>
  <c r="AO8"/>
  <c r="V20" l="1"/>
  <c r="W20" s="1"/>
  <c r="AE9"/>
  <c r="T12"/>
  <c r="S12"/>
  <c r="W11"/>
  <c r="W8"/>
  <c r="AD9"/>
  <c r="S10"/>
  <c r="T10"/>
  <c r="S11"/>
  <c r="S9"/>
  <c r="T9"/>
  <c r="T11"/>
  <c r="W12"/>
  <c r="W10"/>
  <c r="W9"/>
  <c r="AD8"/>
  <c r="S8"/>
  <c r="S17" s="1"/>
  <c r="AE8"/>
  <c r="AH8" s="1"/>
  <c r="T8"/>
  <c r="U21"/>
  <c r="V21"/>
  <c r="W21" l="1"/>
  <c r="AM8"/>
  <c r="AN8"/>
  <c r="AQ8" s="1"/>
  <c r="AH9"/>
  <c r="S16" l="1"/>
  <c r="T16"/>
  <c r="T17"/>
  <c r="U17" s="1"/>
  <c r="U16" l="1"/>
</calcChain>
</file>

<file path=xl/sharedStrings.xml><?xml version="1.0" encoding="utf-8"?>
<sst xmlns="http://schemas.openxmlformats.org/spreadsheetml/2006/main" count="755" uniqueCount="169">
  <si>
    <t>Praça</t>
  </si>
  <si>
    <t>Região</t>
  </si>
  <si>
    <t>SIMET</t>
  </si>
  <si>
    <t>Taxa Entrada (Mbps)</t>
  </si>
  <si>
    <t>Número Usuários</t>
  </si>
  <si>
    <t>Entrada/Usuário  (Mbps)</t>
  </si>
  <si>
    <t>Download TCP (Mbps)</t>
  </si>
  <si>
    <t>Latência (ms)</t>
  </si>
  <si>
    <t>Perda Pacote (%)</t>
  </si>
  <si>
    <t>Mercado Municipal</t>
  </si>
  <si>
    <t>Centro</t>
  </si>
  <si>
    <t>Páteo do Colégio</t>
  </si>
  <si>
    <t>Praça Dom José Gaspar</t>
  </si>
  <si>
    <t>Praça da Liberdade</t>
  </si>
  <si>
    <t>Largo do Cambuci</t>
  </si>
  <si>
    <t>Praça Roosevelt</t>
  </si>
  <si>
    <t>Praça Dom Orione</t>
  </si>
  <si>
    <t>Praça Rotary</t>
  </si>
  <si>
    <t>Largo do Arouche</t>
  </si>
  <si>
    <t>Praça Ramos de Azevedo</t>
  </si>
  <si>
    <t>Praça da Bandeira</t>
  </si>
  <si>
    <t>Largo São Bento</t>
  </si>
  <si>
    <t>Praça do Patriarca</t>
  </si>
  <si>
    <t>Centro Cultural São Paulo</t>
  </si>
  <si>
    <t>Parque da Aclimação</t>
  </si>
  <si>
    <t>Parque Dom Pedro II</t>
  </si>
  <si>
    <t>Terminal Casa Verde</t>
  </si>
  <si>
    <t>Norte</t>
  </si>
  <si>
    <t>Largo da Matriz</t>
  </si>
  <si>
    <t>Praça Doutor João Batista Vasques</t>
  </si>
  <si>
    <t>Praça Nossa Senhora dos Prazeres</t>
  </si>
  <si>
    <t>Praça Mariquinha Sciascia</t>
  </si>
  <si>
    <t>Praça Marco Antônio Primon Maestre</t>
  </si>
  <si>
    <t>Praça na Rua das Imbiraiaras</t>
  </si>
  <si>
    <t>Praça Vereador Antônio Sampaio / Av. Ultramarino</t>
  </si>
  <si>
    <t>Largo do Japonês</t>
  </si>
  <si>
    <t>Praça Vigário João G. de Lima (Praça do Samba)</t>
  </si>
  <si>
    <t>Parque Domingos Luís</t>
  </si>
  <si>
    <t>Praça Oscar da Silva</t>
  </si>
  <si>
    <t>Largo de Moema</t>
  </si>
  <si>
    <t>Sul</t>
  </si>
  <si>
    <t>Largo Dona Ana Rosa</t>
  </si>
  <si>
    <t>Praça João Tadeu Priolli</t>
  </si>
  <si>
    <t>Praça do Largo de Piraporinha</t>
  </si>
  <si>
    <t>Praça Floriano Peixoto</t>
  </si>
  <si>
    <t>Praça Escolar</t>
  </si>
  <si>
    <t>Praça Bacharel Fernando Braga Pereira da Rocha</t>
  </si>
  <si>
    <t>CDC Campo Belo</t>
  </si>
  <si>
    <t>Praça Tuney Arantes</t>
  </si>
  <si>
    <t>Parque Santo Dias</t>
  </si>
  <si>
    <t xml:space="preserve">Praça Alfredo Egydio de Souza Aranha </t>
  </si>
  <si>
    <t>Parque do Nabuco</t>
  </si>
  <si>
    <t>Praça Dilva Gomes Martins (COHAB 1)</t>
  </si>
  <si>
    <t>Leste</t>
  </si>
  <si>
    <t>Largo da Concórdia</t>
  </si>
  <si>
    <t>Praça Padre Aleixo (Do Forró)</t>
  </si>
  <si>
    <t>Praça General Humberto de Sousa Mello</t>
  </si>
  <si>
    <t>Praça do 65 / Pombas Urbanas</t>
  </si>
  <si>
    <t>Praça Oswaldo Luís da Silveira</t>
  </si>
  <si>
    <t>Praça Craveiro do Campo</t>
  </si>
  <si>
    <t>Parque Chico Mendes</t>
  </si>
  <si>
    <t>Parque Raul Seixas</t>
  </si>
  <si>
    <t>Parque Linear Tiquatira</t>
  </si>
  <si>
    <t>Parque Ecológico da Vila Prudente</t>
  </si>
  <si>
    <t>Praça Sampaio Vidal</t>
  </si>
  <si>
    <t>Praça Jaguamitanga</t>
  </si>
  <si>
    <t>Praça Professoras (na Av. das Alamandas)</t>
  </si>
  <si>
    <t>Largo do Rosário</t>
  </si>
  <si>
    <t>Praça Oslei Francisco Borges</t>
  </si>
  <si>
    <t>Praça Cecília Marques de Araújo</t>
  </si>
  <si>
    <t>Parque Santa Amélia</t>
  </si>
  <si>
    <t>Praça São Luis do Curu</t>
  </si>
  <si>
    <t>Praça Ciro Pontes / Ao Lado do Senai</t>
  </si>
  <si>
    <t>Praça Cornélia</t>
  </si>
  <si>
    <t>Oeste</t>
  </si>
  <si>
    <t>Praça Zilda Natel</t>
  </si>
  <si>
    <t>Praça Benedito Calixto</t>
  </si>
  <si>
    <t>Praça Elis Regina</t>
  </si>
  <si>
    <t>Praça Arlindo Rossi</t>
  </si>
  <si>
    <t>Parque Orlando Villas Bôas</t>
  </si>
  <si>
    <t>Parque Alfredo Volpi</t>
  </si>
  <si>
    <t>Praça General Guimarães</t>
  </si>
  <si>
    <t>Praça Gen. Porto Carreiro</t>
  </si>
  <si>
    <t>Praça Conde Francisco Matarazzo</t>
  </si>
  <si>
    <t>No periodo de 3 meses</t>
  </si>
  <si>
    <t>Largo São Francisco</t>
  </si>
  <si>
    <t>Zona Norte</t>
  </si>
  <si>
    <t>Praça Marco Antonio Primon Maestre</t>
  </si>
  <si>
    <t>Praça Vereador Antonio Sampaio / Av. Ultramarino</t>
  </si>
  <si>
    <t>Largo do Japones</t>
  </si>
  <si>
    <t>Praça Lourenço de Bellis</t>
  </si>
  <si>
    <t>Zona Sul</t>
  </si>
  <si>
    <t>Praça João Tadeu Priolli (Praça do Campo Limpo)</t>
  </si>
  <si>
    <t>Calçadão Cultural do Grajaú</t>
  </si>
  <si>
    <t>Praça Dirceu de Castro Fontoura</t>
  </si>
  <si>
    <t>Praça Alfredo Egydio de Souza Aranha (Parque Lina e Paulo Raia)</t>
  </si>
  <si>
    <t>Praça Santa Rita de Cássia</t>
  </si>
  <si>
    <t>Praça João Beiçola</t>
  </si>
  <si>
    <t xml:space="preserve">Praça do Feirão São Luis - Início da Rua Arraial dos Couros </t>
  </si>
  <si>
    <t>Zona Leste</t>
  </si>
  <si>
    <t>Praça Jesus Teixeira da Costa e Biblioteca Cora Coralina</t>
  </si>
  <si>
    <t>Praça Silvio Romero</t>
  </si>
  <si>
    <t>Praça Kantuta</t>
  </si>
  <si>
    <t>Praça da Estação Vila Mara</t>
  </si>
  <si>
    <t>Praça Professoras (Na Av. Das Alamandas)</t>
  </si>
  <si>
    <t>Zona Oeste</t>
  </si>
  <si>
    <t>Praça Engenheiro Noriwuki Yamamoto</t>
  </si>
  <si>
    <t>id</t>
  </si>
  <si>
    <t>região</t>
  </si>
  <si>
    <t>taxa de entrada</t>
  </si>
  <si>
    <t>usuarios</t>
  </si>
  <si>
    <t>taxa de entrada/usuarios</t>
  </si>
  <si>
    <t>latencia</t>
  </si>
  <si>
    <t>perda</t>
  </si>
  <si>
    <t>taxa de entrada2</t>
  </si>
  <si>
    <t>Empresa</t>
  </si>
  <si>
    <t>Taxa Entrada Soma (Mbps)</t>
  </si>
  <si>
    <t>Taxa Entrada Média (Mbps)</t>
  </si>
  <si>
    <t>Número Usuários Soma</t>
  </si>
  <si>
    <t>Número Usuários Média</t>
  </si>
  <si>
    <t>Entrada / Usuários  (Mbps)</t>
  </si>
  <si>
    <t>Perda Pacotes (%)</t>
  </si>
  <si>
    <t>WCS</t>
  </si>
  <si>
    <t>ZIVA</t>
  </si>
  <si>
    <t>.</t>
  </si>
  <si>
    <t>Entrada / Usuário Média  (Mbps)</t>
  </si>
  <si>
    <t>Download TCP Média (Mbps)</t>
  </si>
  <si>
    <t>Latência Média (ms)</t>
  </si>
  <si>
    <t>Perda Pacotes Média(%)</t>
  </si>
  <si>
    <t>Soma taxa de entrada</t>
  </si>
  <si>
    <t>Numero de usuarios soma</t>
  </si>
  <si>
    <t>Largo do Paisandú</t>
  </si>
  <si>
    <t>Largo Santa Cecilia</t>
  </si>
  <si>
    <t>Masp</t>
  </si>
  <si>
    <t>Praça da República</t>
  </si>
  <si>
    <t>Praça da Sé</t>
  </si>
  <si>
    <t>Praça 14ª Área / Rua Caldas Novas / Rua Doze</t>
  </si>
  <si>
    <t>Praça da Cultura</t>
  </si>
  <si>
    <t>Praça João Boldo</t>
  </si>
  <si>
    <t>Largo Santa Angela</t>
  </si>
  <si>
    <t>Parque da Independência</t>
  </si>
  <si>
    <t>Polo Cultural do Jardim Ângela</t>
  </si>
  <si>
    <t>Praça Alexandre Francisco Rebouças</t>
  </si>
  <si>
    <t>Praça Luisa P dos Santos (Praça Arariba)</t>
  </si>
  <si>
    <t>Praia do Sol</t>
  </si>
  <si>
    <t xml:space="preserve">Praça Brasil (Praça Mãe Menininha do Gantois) </t>
  </si>
  <si>
    <t>Praça da Conquista (Praça Vereador João Aparecido de Paula)</t>
  </si>
  <si>
    <t>Praça do Terminal dos Metalúrgicos</t>
  </si>
  <si>
    <t>Praça Felisberto Fernandes da Silva / Largo São Mateus</t>
  </si>
  <si>
    <t>Praça Giovani Fani</t>
  </si>
  <si>
    <t>Praça na Rua Gregório Ramalho</t>
  </si>
  <si>
    <t>Praça Padre Damião</t>
  </si>
  <si>
    <t>Praça São João Vicenzotto</t>
  </si>
  <si>
    <t>Praça Torquato Plaza</t>
  </si>
  <si>
    <t>Praça Vicente Falcetta</t>
  </si>
  <si>
    <t>Largo da Batata</t>
  </si>
  <si>
    <t>Parque Raposo Tavares</t>
  </si>
  <si>
    <t>Praça do Pôr-do-Sol</t>
  </si>
  <si>
    <t>Praça Eng. Noriwuki Yamamoto</t>
  </si>
  <si>
    <t>Praça Wilson Moreira da Costa</t>
  </si>
  <si>
    <t>Parque da Luz</t>
  </si>
  <si>
    <t>Parque Tietê</t>
  </si>
  <si>
    <t>Praça Novo Mundo</t>
  </si>
  <si>
    <t>Aldeia Tenonde-Porã</t>
  </si>
  <si>
    <t>Campo do Palmeirinha - Paraisópolis</t>
  </si>
  <si>
    <t>Centro de Convivência Educativo e Cultural de Heliópolis</t>
  </si>
  <si>
    <t>Praça João Adão e Praça Jacó Reimberg Filho</t>
  </si>
  <si>
    <t>Praça Júlio César de Campos</t>
  </si>
  <si>
    <t>Praça Augusto Domingues Alves Maia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</si>
</sst>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0"/>
      <name val="Calibri"/>
      <family val="2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4" xfId="0" applyFont="1" applyBorder="1" applyAlignment="1">
      <alignment horizontal="center" wrapText="1"/>
    </xf>
    <xf numFmtId="0" fontId="5" fillId="3" borderId="2" xfId="0" applyFont="1" applyFill="1" applyBorder="1" applyAlignment="1">
      <alignment vertical="top" wrapText="1"/>
    </xf>
    <xf numFmtId="0" fontId="5" fillId="3" borderId="4" xfId="0" applyFont="1" applyFill="1" applyBorder="1" applyAlignment="1">
      <alignment horizontal="right" wrapText="1"/>
    </xf>
    <xf numFmtId="0" fontId="5" fillId="0" borderId="2" xfId="0" applyFont="1" applyBorder="1" applyAlignment="1">
      <alignment vertical="top" wrapText="1"/>
    </xf>
    <xf numFmtId="0" fontId="5" fillId="0" borderId="4" xfId="0" applyFont="1" applyBorder="1" applyAlignment="1">
      <alignment horizontal="right" wrapText="1"/>
    </xf>
    <xf numFmtId="0" fontId="0" fillId="0" borderId="0" xfId="0" applyAlignment="1">
      <alignment wrapText="1"/>
    </xf>
    <xf numFmtId="0" fontId="5" fillId="3" borderId="4" xfId="0" applyFont="1" applyFill="1" applyBorder="1" applyAlignment="1">
      <alignment horizontal="right" vertical="top" wrapText="1"/>
    </xf>
    <xf numFmtId="2" fontId="0" fillId="0" borderId="0" xfId="0" applyNumberFormat="1"/>
    <xf numFmtId="1" fontId="0" fillId="0" borderId="0" xfId="0" applyNumberFormat="1"/>
    <xf numFmtId="9" fontId="0" fillId="0" borderId="0" xfId="1" applyFont="1"/>
    <xf numFmtId="0" fontId="0" fillId="0" borderId="0" xfId="0" applyAlignment="1"/>
    <xf numFmtId="0" fontId="6" fillId="2" borderId="0" xfId="2" applyFont="1"/>
    <xf numFmtId="0" fontId="0" fillId="0" borderId="0" xfId="1" applyNumberFormat="1" applyFont="1"/>
    <xf numFmtId="2" fontId="0" fillId="0" borderId="0" xfId="1" applyNumberFormat="1" applyFont="1"/>
    <xf numFmtId="0" fontId="0" fillId="0" borderId="0" xfId="0" applyBorder="1"/>
    <xf numFmtId="2" fontId="0" fillId="0" borderId="0" xfId="0" applyNumberFormat="1" applyBorder="1"/>
    <xf numFmtId="1" fontId="0" fillId="0" borderId="0" xfId="0" applyNumberFormat="1" applyBorder="1"/>
    <xf numFmtId="43" fontId="0" fillId="0" borderId="0" xfId="3" applyFont="1"/>
    <xf numFmtId="43" fontId="7" fillId="0" borderId="0" xfId="3" applyFont="1"/>
    <xf numFmtId="43" fontId="7" fillId="0" borderId="0" xfId="3" applyFont="1" applyBorder="1"/>
    <xf numFmtId="0" fontId="5" fillId="3" borderId="1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6" fillId="2" borderId="0" xfId="2" applyFont="1" applyAlignment="1">
      <alignment horizontal="center"/>
    </xf>
    <xf numFmtId="2" fontId="0" fillId="0" borderId="0" xfId="3" applyNumberFormat="1" applyFont="1"/>
    <xf numFmtId="2" fontId="0" fillId="0" borderId="0" xfId="3" applyNumberFormat="1" applyFont="1" applyBorder="1"/>
    <xf numFmtId="2" fontId="0" fillId="4" borderId="8" xfId="0" applyNumberFormat="1" applyFont="1" applyFill="1" applyBorder="1"/>
    <xf numFmtId="2" fontId="0" fillId="4" borderId="9" xfId="0" applyNumberFormat="1" applyFont="1" applyFill="1" applyBorder="1"/>
    <xf numFmtId="1" fontId="0" fillId="4" borderId="9" xfId="0" applyNumberFormat="1" applyFont="1" applyFill="1" applyBorder="1"/>
    <xf numFmtId="43" fontId="0" fillId="4" borderId="10" xfId="3" applyNumberFormat="1" applyFont="1" applyFill="1" applyBorder="1"/>
  </cellXfs>
  <cellStyles count="4">
    <cellStyle name="Ênfase6" xfId="2" builtinId="49"/>
    <cellStyle name="Normal" xfId="0" builtinId="0"/>
    <cellStyle name="Porcentagem" xfId="1" builtinId="5"/>
    <cellStyle name="Separador de milhares" xfId="3" builtinId="3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alignment horizontal="general" vertical="bottom" textRotation="0" wrapText="1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alignment horizontal="general" vertical="bottom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H7:O124" totalsRowShown="0">
  <autoFilter ref="H7:O124"/>
  <tableColumns count="8">
    <tableColumn id="1" name="Praça"/>
    <tableColumn id="2" name="região"/>
    <tableColumn id="3" name="taxa de entrada" dataDxfId="32"/>
    <tableColumn id="4" name="usuarios" dataDxfId="31"/>
    <tableColumn id="5" name="taxa de entrada/usuarios" dataDxfId="30">
      <calculatedColumnFormula>J8/K8</calculatedColumnFormula>
    </tableColumn>
    <tableColumn id="6" name="taxa de entrada2" dataDxfId="29"/>
    <tableColumn id="7" name="latencia"/>
    <tableColumn id="8" name="perda" dataDxfId="28" dataCellStyle="Separador de milhar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R7:Z13" totalsRowShown="0">
  <autoFilter ref="R7:Z13">
    <filterColumn colId="1"/>
    <filterColumn colId="3"/>
  </autoFilter>
  <tableColumns count="9">
    <tableColumn id="2" name="região"/>
    <tableColumn id="1" name="Soma taxa de entrada"/>
    <tableColumn id="3" name="taxa de entrada" dataDxfId="27"/>
    <tableColumn id="9" name="Numero de usuarios soma" dataDxfId="26"/>
    <tableColumn id="4" name="usuarios" dataDxfId="25"/>
    <tableColumn id="5" name="taxa de entrada/usuarios" dataDxfId="24">
      <calculatedColumnFormula>T8/V8</calculatedColumnFormula>
    </tableColumn>
    <tableColumn id="6" name="taxa de entrada2" dataDxfId="23"/>
    <tableColumn id="7" name="latencia"/>
    <tableColumn id="8" name="perda" dataDxfId="22" dataCellStyle="Porcentage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4" name="Tabela4" displayName="Tabela4" ref="AC7:AK9" totalsRowShown="0" headerRowDxfId="21">
  <autoFilter ref="AC7:AK9"/>
  <tableColumns count="9">
    <tableColumn id="1" name="."/>
    <tableColumn id="2" name="Taxa Entrada Soma (Mbps)" dataDxfId="20">
      <calculatedColumnFormula>SUM(J24:J53)+SUM(J78:J88)</calculatedColumnFormula>
    </tableColumn>
    <tableColumn id="3" name="Taxa Entrada Média (Mbps)" dataDxfId="19">
      <calculatedColumnFormula>(AVERAGE(J24:J53)+AVERAGE(J78:J88))/2</calculatedColumnFormula>
    </tableColumn>
    <tableColumn id="4" name="Número Usuários Soma" dataDxfId="18">
      <calculatedColumnFormula>SUM(K24:K53)+SUM(K78:K88)</calculatedColumnFormula>
    </tableColumn>
    <tableColumn id="5" name="Número Usuários Média" dataDxfId="17">
      <calculatedColumnFormula>(AVERAGE(K24:K53)+AVERAGE(K78:K88))/2</calculatedColumnFormula>
    </tableColumn>
    <tableColumn id="6" name="Entrada / Usuários  (Mbps)" dataDxfId="16">
      <calculatedColumnFormula>AE8/AG8</calculatedColumnFormula>
    </tableColumn>
    <tableColumn id="7" name="Download TCP (Mbps)" dataDxfId="15">
      <calculatedColumnFormula>(AVERAGE(M24:M53)+AVERAGE(M78:M88))/2</calculatedColumnFormula>
    </tableColumn>
    <tableColumn id="8" name="Latência (ms)" dataDxfId="14">
      <calculatedColumnFormula>(AVERAGE(N24:N53)+AVERAGE(N78:N88))/2</calculatedColumnFormula>
    </tableColumn>
    <tableColumn id="9" name="Perda Pacotes (%)" dataDxfId="13">
      <calculatedColumnFormula>(AVERAGE(O24:O53)+AVERAGE(O78:O88))/2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M7:AT8" totalsRowShown="0" headerRowDxfId="12">
  <autoFilter ref="AM7:AT8"/>
  <tableColumns count="8">
    <tableColumn id="1" name="Taxa Entrada Soma (Mbps)" dataDxfId="11">
      <calculatedColumnFormula>SUM(Tabela1[taxa de entrada])</calculatedColumnFormula>
    </tableColumn>
    <tableColumn id="2" name="Taxa Entrada Média (Mbps)" dataDxfId="10">
      <calculatedColumnFormula>AVERAGE(Tabela1[taxa de entrada])</calculatedColumnFormula>
    </tableColumn>
    <tableColumn id="3" name="Número Usuários Soma" dataDxfId="9">
      <calculatedColumnFormula>SUM(Tabela1[usuarios])</calculatedColumnFormula>
    </tableColumn>
    <tableColumn id="4" name="Número Usuários Média" dataDxfId="8">
      <calculatedColumnFormula>AVERAGE(Tabela1[usuarios])</calculatedColumnFormula>
    </tableColumn>
    <tableColumn id="5" name="Entrada / Usuário Média  (Mbps)" dataDxfId="7">
      <calculatedColumnFormula>AN8/AP8</calculatedColumnFormula>
    </tableColumn>
    <tableColumn id="6" name="Download TCP Média (Mbps)" dataDxfId="6">
      <calculatedColumnFormula>AVERAGE(Tabela1[taxa de entrada2])</calculatedColumnFormula>
    </tableColumn>
    <tableColumn id="7" name="Latência Média (ms)" dataDxfId="5">
      <calculatedColumnFormula>AVERAGE(Tabela1[latencia])</calculatedColumnFormula>
    </tableColumn>
    <tableColumn id="8" name="Perda Pacotes Média(%)" dataCellStyle="Separador de milhares">
      <calculatedColumnFormula>AVERAGE(Tabela1[perda])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3" name="Tabela14" displayName="Tabela14" ref="G7:N89" totalsRowShown="0">
  <autoFilter ref="G7:N89"/>
  <tableColumns count="8">
    <tableColumn id="1" name="Praça"/>
    <tableColumn id="2" name="região"/>
    <tableColumn id="3" name="taxa de entrada" dataDxfId="4"/>
    <tableColumn id="4" name="usuarios" dataDxfId="3"/>
    <tableColumn id="5" name="taxa de entrada/usuarios" dataDxfId="2"/>
    <tableColumn id="6" name="taxa de entrada2" dataDxfId="1"/>
    <tableColumn id="7" name="latencia"/>
    <tableColumn id="8" name="perda" dataDxfId="0" dataCellStyle="Porcentage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F7:AO123"/>
  <sheetViews>
    <sheetView topLeftCell="AA13" workbookViewId="0">
      <selection activeCell="AO16" sqref="AO16:AO123"/>
    </sheetView>
  </sheetViews>
  <sheetFormatPr defaultRowHeight="16.5" customHeight="1"/>
  <cols>
    <col min="6" max="6" width="35.28515625" customWidth="1"/>
    <col min="8" max="8" width="12.7109375" customWidth="1"/>
    <col min="9" max="9" width="14.42578125" customWidth="1"/>
    <col min="10" max="10" width="9.7109375" customWidth="1"/>
    <col min="11" max="11" width="16.28515625" customWidth="1"/>
    <col min="12" max="12" width="11.42578125" customWidth="1"/>
    <col min="13" max="13" width="12.140625" customWidth="1"/>
  </cols>
  <sheetData>
    <row r="7" spans="6:41" ht="16.5" customHeight="1">
      <c r="F7" s="27" t="s">
        <v>84</v>
      </c>
      <c r="G7" s="27"/>
      <c r="H7" s="27"/>
      <c r="I7" s="27"/>
      <c r="J7" s="27"/>
      <c r="K7" s="27"/>
      <c r="L7" s="27"/>
      <c r="M7" s="27"/>
    </row>
    <row r="8" spans="6:41" ht="16.5" customHeight="1" thickBot="1"/>
    <row r="9" spans="6:41" ht="16.5" customHeight="1" thickBot="1">
      <c r="F9" s="28" t="s">
        <v>0</v>
      </c>
      <c r="G9" s="28" t="s">
        <v>1</v>
      </c>
      <c r="H9" s="30" t="s">
        <v>0</v>
      </c>
      <c r="I9" s="31"/>
      <c r="J9" s="32"/>
      <c r="K9" s="30" t="s">
        <v>2</v>
      </c>
      <c r="L9" s="31"/>
      <c r="M9" s="32"/>
    </row>
    <row r="10" spans="6:41" ht="54" customHeight="1" thickBot="1">
      <c r="F10" s="29"/>
      <c r="G10" s="29"/>
      <c r="H10" s="1" t="s">
        <v>3</v>
      </c>
      <c r="I10" s="1" t="s">
        <v>4</v>
      </c>
      <c r="J10" s="1" t="s">
        <v>5</v>
      </c>
      <c r="K10" s="1" t="s">
        <v>6</v>
      </c>
      <c r="L10" s="1" t="s">
        <v>7</v>
      </c>
      <c r="M10" s="1" t="s">
        <v>8</v>
      </c>
    </row>
    <row r="11" spans="6:41" ht="16.5" customHeight="1" thickBot="1">
      <c r="F11" s="2" t="s">
        <v>9</v>
      </c>
      <c r="G11" s="21" t="s">
        <v>10</v>
      </c>
      <c r="H11" s="3">
        <v>35.840000000000003</v>
      </c>
      <c r="I11" s="3">
        <v>211</v>
      </c>
      <c r="J11" s="3">
        <v>0.17</v>
      </c>
      <c r="K11" s="3">
        <v>14.07</v>
      </c>
      <c r="L11" s="3">
        <v>44</v>
      </c>
      <c r="M11" s="3">
        <v>0.72</v>
      </c>
    </row>
    <row r="12" spans="6:41" ht="16.5" customHeight="1" thickBot="1">
      <c r="F12" s="2" t="s">
        <v>11</v>
      </c>
      <c r="G12" s="22"/>
      <c r="H12" s="3">
        <v>9.11</v>
      </c>
      <c r="I12" s="3">
        <v>23</v>
      </c>
      <c r="J12" s="3">
        <v>0.4</v>
      </c>
      <c r="K12" s="3">
        <v>31.37</v>
      </c>
      <c r="L12" s="3">
        <v>69</v>
      </c>
      <c r="M12" s="3">
        <v>0.37</v>
      </c>
    </row>
    <row r="13" spans="6:41" ht="16.5" customHeight="1" thickBot="1">
      <c r="F13" s="2" t="s">
        <v>12</v>
      </c>
      <c r="G13" s="22"/>
      <c r="H13" s="3">
        <v>22.27</v>
      </c>
      <c r="I13" s="3">
        <v>108</v>
      </c>
      <c r="J13" s="3">
        <v>0.21</v>
      </c>
      <c r="K13" s="3">
        <v>7.7</v>
      </c>
      <c r="L13" s="3">
        <v>46</v>
      </c>
      <c r="M13" s="3">
        <v>1.06</v>
      </c>
    </row>
    <row r="14" spans="6:41" ht="16.5" customHeight="1" thickBot="1">
      <c r="F14" s="2" t="s">
        <v>13</v>
      </c>
      <c r="G14" s="22"/>
      <c r="H14" s="3">
        <v>5.07</v>
      </c>
      <c r="I14" s="3">
        <v>22</v>
      </c>
      <c r="J14" s="3">
        <v>0.24</v>
      </c>
      <c r="K14" s="3">
        <v>19.309999999999999</v>
      </c>
      <c r="L14" s="3">
        <v>43</v>
      </c>
      <c r="M14" s="3">
        <v>0.33</v>
      </c>
    </row>
    <row r="15" spans="6:41" ht="16.5" customHeight="1" thickBot="1">
      <c r="F15" s="2" t="s">
        <v>14</v>
      </c>
      <c r="G15" s="22"/>
      <c r="H15" s="3">
        <v>12.18</v>
      </c>
      <c r="I15" s="3">
        <v>28</v>
      </c>
      <c r="J15" s="3">
        <v>0.43</v>
      </c>
      <c r="K15" s="3">
        <v>18.510000000000002</v>
      </c>
      <c r="L15" s="3">
        <v>53</v>
      </c>
      <c r="M15" s="3">
        <v>0.71</v>
      </c>
    </row>
    <row r="16" spans="6:41" ht="16.5" customHeight="1" thickBot="1">
      <c r="F16" s="2" t="s">
        <v>15</v>
      </c>
      <c r="G16" s="22"/>
      <c r="H16" s="3">
        <v>6.26</v>
      </c>
      <c r="I16" s="3">
        <v>31</v>
      </c>
      <c r="J16" s="3">
        <v>0.2</v>
      </c>
      <c r="K16" s="3">
        <v>16.100000000000001</v>
      </c>
      <c r="L16" s="3">
        <v>97</v>
      </c>
      <c r="M16" s="3">
        <v>1.36</v>
      </c>
      <c r="AG16">
        <v>1039</v>
      </c>
      <c r="AH16" t="s">
        <v>23</v>
      </c>
      <c r="AI16" t="s">
        <v>10</v>
      </c>
      <c r="AJ16">
        <v>0.95</v>
      </c>
      <c r="AK16">
        <v>140.96</v>
      </c>
      <c r="AM16">
        <v>8.81</v>
      </c>
      <c r="AN16">
        <v>443.29</v>
      </c>
      <c r="AO16">
        <v>2.86</v>
      </c>
    </row>
    <row r="17" spans="6:41" ht="16.5" customHeight="1" thickBot="1">
      <c r="F17" s="2" t="s">
        <v>16</v>
      </c>
      <c r="G17" s="22"/>
      <c r="H17" s="3">
        <v>6.55</v>
      </c>
      <c r="I17" s="3">
        <v>12</v>
      </c>
      <c r="J17" s="3">
        <v>0.56999999999999995</v>
      </c>
      <c r="K17" s="3">
        <v>21.99</v>
      </c>
      <c r="L17" s="3">
        <v>25</v>
      </c>
      <c r="M17" s="3">
        <v>0.99</v>
      </c>
      <c r="AG17">
        <v>1020</v>
      </c>
      <c r="AH17" t="s">
        <v>18</v>
      </c>
      <c r="AI17" t="s">
        <v>10</v>
      </c>
      <c r="AJ17">
        <v>0.53</v>
      </c>
      <c r="AK17">
        <v>65.37</v>
      </c>
      <c r="AM17">
        <v>17.8</v>
      </c>
      <c r="AN17">
        <v>97.04</v>
      </c>
      <c r="AO17">
        <v>0.3</v>
      </c>
    </row>
    <row r="18" spans="6:41" ht="16.5" customHeight="1" thickBot="1">
      <c r="F18" s="2" t="s">
        <v>17</v>
      </c>
      <c r="G18" s="22"/>
      <c r="H18" s="3">
        <v>6.49</v>
      </c>
      <c r="I18" s="3">
        <v>18</v>
      </c>
      <c r="J18" s="3">
        <v>0.36</v>
      </c>
      <c r="K18" s="3">
        <v>26.84</v>
      </c>
      <c r="L18" s="3">
        <v>27</v>
      </c>
      <c r="M18" s="3">
        <v>0.98</v>
      </c>
      <c r="AG18">
        <v>1015</v>
      </c>
      <c r="AH18" t="s">
        <v>14</v>
      </c>
      <c r="AI18" t="s">
        <v>10</v>
      </c>
      <c r="AJ18">
        <v>0.3</v>
      </c>
      <c r="AK18">
        <v>53.81</v>
      </c>
      <c r="AM18">
        <v>14.03</v>
      </c>
      <c r="AN18">
        <v>80.53</v>
      </c>
      <c r="AO18">
        <v>0.15</v>
      </c>
    </row>
    <row r="19" spans="6:41" ht="16.5" customHeight="1" thickBot="1">
      <c r="F19" s="2" t="s">
        <v>18</v>
      </c>
      <c r="G19" s="22"/>
      <c r="H19" s="3">
        <v>5.88</v>
      </c>
      <c r="I19" s="3">
        <v>25</v>
      </c>
      <c r="J19" s="3">
        <v>0.23</v>
      </c>
      <c r="K19" s="3">
        <v>16.84</v>
      </c>
      <c r="L19" s="3">
        <v>58</v>
      </c>
      <c r="M19" s="3">
        <v>1.23</v>
      </c>
      <c r="AG19">
        <v>1047</v>
      </c>
      <c r="AH19" t="s">
        <v>131</v>
      </c>
      <c r="AI19" t="s">
        <v>10</v>
      </c>
      <c r="AJ19">
        <v>0.08</v>
      </c>
      <c r="AK19">
        <v>49.13</v>
      </c>
      <c r="AM19">
        <v>38.51</v>
      </c>
      <c r="AN19">
        <v>2.79</v>
      </c>
      <c r="AO19">
        <v>0.14000000000000001</v>
      </c>
    </row>
    <row r="20" spans="6:41" ht="16.5" customHeight="1" thickBot="1">
      <c r="F20" s="2" t="s">
        <v>19</v>
      </c>
      <c r="G20" s="22"/>
      <c r="H20" s="3">
        <v>14.93</v>
      </c>
      <c r="I20" s="3">
        <v>52</v>
      </c>
      <c r="J20" s="3">
        <v>0.28999999999999998</v>
      </c>
      <c r="K20" s="3">
        <v>6.2</v>
      </c>
      <c r="L20" s="3">
        <v>295</v>
      </c>
      <c r="M20" s="3">
        <v>2.06</v>
      </c>
      <c r="AG20">
        <v>1048</v>
      </c>
      <c r="AH20" t="s">
        <v>132</v>
      </c>
      <c r="AI20" t="s">
        <v>10</v>
      </c>
      <c r="AJ20">
        <v>0.04</v>
      </c>
      <c r="AK20">
        <v>29.99</v>
      </c>
      <c r="AM20">
        <v>8.33</v>
      </c>
      <c r="AN20">
        <v>40.79</v>
      </c>
      <c r="AO20">
        <v>0.57999999999999996</v>
      </c>
    </row>
    <row r="21" spans="6:41" ht="16.5" customHeight="1" thickBot="1">
      <c r="F21" s="2" t="s">
        <v>20</v>
      </c>
      <c r="G21" s="22"/>
      <c r="H21" s="3">
        <v>5.85</v>
      </c>
      <c r="I21" s="3">
        <v>45</v>
      </c>
      <c r="J21" s="3">
        <v>0.13</v>
      </c>
      <c r="K21" s="3">
        <v>6.2</v>
      </c>
      <c r="L21" s="3">
        <v>295</v>
      </c>
      <c r="M21" s="3">
        <v>2.06</v>
      </c>
      <c r="AG21">
        <v>1025</v>
      </c>
      <c r="AH21" t="s">
        <v>21</v>
      </c>
      <c r="AI21" t="s">
        <v>10</v>
      </c>
      <c r="AJ21">
        <v>0.08</v>
      </c>
      <c r="AK21">
        <v>69.319999999999993</v>
      </c>
      <c r="AM21">
        <v>14.97</v>
      </c>
      <c r="AN21">
        <v>38.78</v>
      </c>
      <c r="AO21">
        <v>14.3</v>
      </c>
    </row>
    <row r="22" spans="6:41" ht="16.5" customHeight="1" thickBot="1">
      <c r="F22" s="2" t="s">
        <v>21</v>
      </c>
      <c r="G22" s="22"/>
      <c r="H22" s="3">
        <v>1.6</v>
      </c>
      <c r="I22" s="3">
        <v>56</v>
      </c>
      <c r="J22" s="3">
        <v>0.03</v>
      </c>
      <c r="K22" s="3">
        <v>16.45</v>
      </c>
      <c r="L22" s="3">
        <v>57</v>
      </c>
      <c r="M22" s="3">
        <v>2.2999999999999998</v>
      </c>
      <c r="AG22">
        <v>1024</v>
      </c>
      <c r="AH22" t="s">
        <v>85</v>
      </c>
      <c r="AI22" t="s">
        <v>10</v>
      </c>
      <c r="AJ22">
        <v>0.06</v>
      </c>
      <c r="AK22">
        <v>34.33</v>
      </c>
      <c r="AM22">
        <v>19.54</v>
      </c>
      <c r="AN22">
        <v>87.24</v>
      </c>
      <c r="AO22">
        <v>4.7</v>
      </c>
    </row>
    <row r="23" spans="6:41" ht="16.5" customHeight="1" thickBot="1">
      <c r="F23" s="2" t="s">
        <v>22</v>
      </c>
      <c r="G23" s="22"/>
      <c r="H23" s="3">
        <v>7.61</v>
      </c>
      <c r="I23" s="3">
        <v>39</v>
      </c>
      <c r="J23" s="3">
        <v>0.2</v>
      </c>
      <c r="K23" s="3">
        <v>13.36</v>
      </c>
      <c r="L23" s="3">
        <v>158</v>
      </c>
      <c r="M23" s="3">
        <v>0.67</v>
      </c>
      <c r="AG23">
        <v>1004</v>
      </c>
      <c r="AH23" t="s">
        <v>133</v>
      </c>
      <c r="AI23" t="s">
        <v>10</v>
      </c>
      <c r="AJ23">
        <v>0.21</v>
      </c>
      <c r="AK23">
        <v>64.48</v>
      </c>
      <c r="AM23">
        <v>39.83</v>
      </c>
      <c r="AN23">
        <v>1.91</v>
      </c>
      <c r="AO23">
        <v>0.11</v>
      </c>
    </row>
    <row r="24" spans="6:41" ht="16.5" customHeight="1" thickBot="1">
      <c r="F24" s="2" t="s">
        <v>23</v>
      </c>
      <c r="G24" s="22"/>
      <c r="H24" s="3">
        <v>26.06</v>
      </c>
      <c r="I24" s="3">
        <v>130</v>
      </c>
      <c r="J24" s="3">
        <v>0.2</v>
      </c>
      <c r="K24" s="3">
        <v>12.57</v>
      </c>
      <c r="L24" s="3">
        <v>103</v>
      </c>
      <c r="M24" s="3">
        <v>1.1599999999999999</v>
      </c>
      <c r="AG24">
        <v>1001</v>
      </c>
      <c r="AH24" t="s">
        <v>9</v>
      </c>
      <c r="AI24" t="s">
        <v>10</v>
      </c>
      <c r="AJ24">
        <v>1.38</v>
      </c>
      <c r="AK24">
        <v>285.68</v>
      </c>
      <c r="AM24">
        <v>11.93</v>
      </c>
      <c r="AN24">
        <v>160.88999999999999</v>
      </c>
      <c r="AO24">
        <v>3.86</v>
      </c>
    </row>
    <row r="25" spans="6:41" ht="16.5" customHeight="1" thickBot="1">
      <c r="F25" s="2" t="s">
        <v>24</v>
      </c>
      <c r="G25" s="22"/>
      <c r="H25" s="3">
        <v>11.22</v>
      </c>
      <c r="I25" s="3">
        <v>29</v>
      </c>
      <c r="J25" s="3">
        <v>0.39</v>
      </c>
      <c r="K25" s="3">
        <v>27.33</v>
      </c>
      <c r="L25" s="3">
        <v>41</v>
      </c>
      <c r="M25" s="3">
        <v>1.03</v>
      </c>
      <c r="AG25">
        <v>1041</v>
      </c>
      <c r="AH25" t="s">
        <v>24</v>
      </c>
      <c r="AI25" t="s">
        <v>10</v>
      </c>
      <c r="AJ25">
        <v>0.31</v>
      </c>
      <c r="AK25">
        <v>50.52</v>
      </c>
      <c r="AM25">
        <v>21.65</v>
      </c>
      <c r="AN25">
        <v>51.57</v>
      </c>
      <c r="AO25">
        <v>0.97</v>
      </c>
    </row>
    <row r="26" spans="6:41" ht="16.5" customHeight="1" thickBot="1">
      <c r="F26" s="2" t="s">
        <v>25</v>
      </c>
      <c r="G26" s="23"/>
      <c r="H26" s="3">
        <v>4.3499999999999996</v>
      </c>
      <c r="I26" s="3">
        <v>60</v>
      </c>
      <c r="J26" s="3">
        <v>7.0000000000000007E-2</v>
      </c>
      <c r="K26" s="3">
        <v>13.36</v>
      </c>
      <c r="L26" s="3">
        <v>158</v>
      </c>
      <c r="M26" s="3">
        <v>0.67</v>
      </c>
      <c r="AG26">
        <v>1049</v>
      </c>
      <c r="AH26" t="s">
        <v>25</v>
      </c>
      <c r="AI26" t="s">
        <v>10</v>
      </c>
      <c r="AJ26">
        <v>0.21</v>
      </c>
      <c r="AK26">
        <v>94.77</v>
      </c>
      <c r="AM26">
        <v>15.5</v>
      </c>
      <c r="AN26">
        <v>138.91</v>
      </c>
      <c r="AO26">
        <v>1.19</v>
      </c>
    </row>
    <row r="27" spans="6:41" ht="16.5" customHeight="1" thickBot="1">
      <c r="F27" s="4" t="s">
        <v>26</v>
      </c>
      <c r="G27" s="24" t="s">
        <v>27</v>
      </c>
      <c r="H27" s="5">
        <v>5.86</v>
      </c>
      <c r="I27" s="5">
        <v>13</v>
      </c>
      <c r="J27" s="5">
        <v>0.46</v>
      </c>
      <c r="K27" s="5">
        <v>9.51</v>
      </c>
      <c r="L27" s="5">
        <v>373</v>
      </c>
      <c r="M27" s="5">
        <v>5.37</v>
      </c>
      <c r="AG27">
        <v>1002</v>
      </c>
      <c r="AH27" t="s">
        <v>11</v>
      </c>
      <c r="AI27" t="s">
        <v>10</v>
      </c>
      <c r="AJ27">
        <v>0.37</v>
      </c>
      <c r="AK27">
        <v>42.06</v>
      </c>
    </row>
    <row r="28" spans="6:41" ht="16.5" customHeight="1" thickBot="1">
      <c r="F28" s="4" t="s">
        <v>28</v>
      </c>
      <c r="G28" s="25"/>
      <c r="H28" s="5">
        <v>16.579999999999998</v>
      </c>
      <c r="I28" s="5">
        <v>10</v>
      </c>
      <c r="J28" s="5">
        <v>1.63</v>
      </c>
      <c r="K28" s="5">
        <v>17.690000000000001</v>
      </c>
      <c r="L28" s="5">
        <v>44</v>
      </c>
      <c r="M28" s="5">
        <v>2.61</v>
      </c>
      <c r="AG28">
        <v>1022</v>
      </c>
      <c r="AH28" t="s">
        <v>20</v>
      </c>
      <c r="AI28" t="s">
        <v>10</v>
      </c>
      <c r="AJ28">
        <v>0.16</v>
      </c>
      <c r="AK28">
        <v>84.11</v>
      </c>
      <c r="AM28">
        <v>14.34</v>
      </c>
      <c r="AN28">
        <v>93.45</v>
      </c>
      <c r="AO28">
        <v>1.55</v>
      </c>
    </row>
    <row r="29" spans="6:41" ht="16.5" customHeight="1" thickBot="1">
      <c r="F29" s="4" t="s">
        <v>29</v>
      </c>
      <c r="G29" s="25"/>
      <c r="H29" s="5">
        <v>13.78</v>
      </c>
      <c r="I29" s="5">
        <v>10</v>
      </c>
      <c r="J29" s="5">
        <v>1.39</v>
      </c>
      <c r="K29" s="5">
        <v>20.83</v>
      </c>
      <c r="L29" s="5">
        <v>70</v>
      </c>
      <c r="M29" s="5">
        <v>0.41</v>
      </c>
      <c r="AG29">
        <v>1006</v>
      </c>
      <c r="AH29" t="s">
        <v>13</v>
      </c>
      <c r="AI29" t="s">
        <v>10</v>
      </c>
      <c r="AJ29">
        <v>0.09</v>
      </c>
      <c r="AK29">
        <v>23.03</v>
      </c>
    </row>
    <row r="30" spans="6:41" ht="16.5" customHeight="1" thickBot="1">
      <c r="F30" s="4" t="s">
        <v>30</v>
      </c>
      <c r="G30" s="25"/>
      <c r="H30" s="5">
        <v>8.5500000000000007</v>
      </c>
      <c r="I30" s="5">
        <v>8</v>
      </c>
      <c r="J30" s="5">
        <v>1.03</v>
      </c>
      <c r="K30" s="5">
        <v>0.33</v>
      </c>
      <c r="L30" s="5">
        <v>251</v>
      </c>
      <c r="M30" s="5">
        <v>4.0999999999999996</v>
      </c>
      <c r="AG30">
        <v>1023</v>
      </c>
      <c r="AH30" t="s">
        <v>134</v>
      </c>
      <c r="AI30" t="s">
        <v>10</v>
      </c>
      <c r="AJ30">
        <v>0.27</v>
      </c>
      <c r="AK30">
        <v>125.02</v>
      </c>
      <c r="AM30">
        <v>12.16</v>
      </c>
      <c r="AN30">
        <v>79.88</v>
      </c>
      <c r="AO30">
        <v>2.88</v>
      </c>
    </row>
    <row r="31" spans="6:41" ht="16.5" customHeight="1" thickBot="1">
      <c r="F31" s="4" t="s">
        <v>31</v>
      </c>
      <c r="G31" s="25"/>
      <c r="H31" s="5">
        <v>7</v>
      </c>
      <c r="I31" s="5">
        <v>14</v>
      </c>
      <c r="J31" s="5">
        <v>0.5</v>
      </c>
      <c r="K31" s="5">
        <v>6.55</v>
      </c>
      <c r="L31" s="5">
        <v>435</v>
      </c>
      <c r="M31" s="5">
        <v>2.9</v>
      </c>
      <c r="AG31">
        <v>1027</v>
      </c>
      <c r="AH31" t="s">
        <v>135</v>
      </c>
      <c r="AI31" t="s">
        <v>10</v>
      </c>
      <c r="AJ31">
        <v>0.28000000000000003</v>
      </c>
      <c r="AK31">
        <v>74.22</v>
      </c>
      <c r="AM31">
        <v>13.61</v>
      </c>
      <c r="AN31">
        <v>47.26</v>
      </c>
      <c r="AO31">
        <v>0.13</v>
      </c>
    </row>
    <row r="32" spans="6:41" ht="16.5" customHeight="1" thickBot="1">
      <c r="F32" s="4" t="s">
        <v>32</v>
      </c>
      <c r="G32" s="25"/>
      <c r="H32" s="5">
        <v>10.25</v>
      </c>
      <c r="I32" s="5">
        <v>11</v>
      </c>
      <c r="J32" s="5">
        <v>0.96</v>
      </c>
      <c r="K32" s="5">
        <v>24.1</v>
      </c>
      <c r="L32" s="5">
        <v>36</v>
      </c>
      <c r="M32" s="5">
        <v>0.56000000000000005</v>
      </c>
      <c r="AG32">
        <v>1026</v>
      </c>
      <c r="AH32" t="s">
        <v>22</v>
      </c>
      <c r="AI32" t="s">
        <v>10</v>
      </c>
      <c r="AJ32">
        <v>0.25</v>
      </c>
      <c r="AK32">
        <v>65.28</v>
      </c>
      <c r="AM32">
        <v>15.5</v>
      </c>
      <c r="AN32">
        <v>138.91</v>
      </c>
      <c r="AO32">
        <v>1.19</v>
      </c>
    </row>
    <row r="33" spans="6:41" ht="16.5" customHeight="1" thickBot="1">
      <c r="F33" s="4" t="s">
        <v>33</v>
      </c>
      <c r="G33" s="25"/>
      <c r="H33" s="5">
        <v>6.68</v>
      </c>
      <c r="I33" s="5">
        <v>24</v>
      </c>
      <c r="J33" s="5">
        <v>0.27</v>
      </c>
      <c r="K33" s="5">
        <v>9.86</v>
      </c>
      <c r="L33" s="5">
        <v>332</v>
      </c>
      <c r="M33" s="5">
        <v>4.43</v>
      </c>
      <c r="AG33">
        <v>1005</v>
      </c>
      <c r="AH33" t="s">
        <v>12</v>
      </c>
      <c r="AI33" t="s">
        <v>10</v>
      </c>
      <c r="AJ33">
        <v>0</v>
      </c>
      <c r="AK33">
        <v>114.66</v>
      </c>
      <c r="AM33">
        <v>11.74</v>
      </c>
      <c r="AN33">
        <v>38.67</v>
      </c>
      <c r="AO33">
        <v>0.55000000000000004</v>
      </c>
    </row>
    <row r="34" spans="6:41" ht="16.5" customHeight="1" thickBot="1">
      <c r="F34" s="4" t="s">
        <v>34</v>
      </c>
      <c r="G34" s="25"/>
      <c r="H34" s="5">
        <v>17.07</v>
      </c>
      <c r="I34" s="5">
        <v>9</v>
      </c>
      <c r="J34" s="5">
        <v>1.98</v>
      </c>
      <c r="K34" s="5">
        <v>19.09</v>
      </c>
      <c r="L34" s="5">
        <v>53</v>
      </c>
      <c r="M34" s="5">
        <v>1.1299999999999999</v>
      </c>
      <c r="AG34">
        <v>1018</v>
      </c>
      <c r="AH34" t="s">
        <v>16</v>
      </c>
      <c r="AI34" t="s">
        <v>10</v>
      </c>
      <c r="AM34">
        <v>27.02</v>
      </c>
      <c r="AN34">
        <v>49.81</v>
      </c>
      <c r="AO34">
        <v>0.47</v>
      </c>
    </row>
    <row r="35" spans="6:41" ht="16.5" customHeight="1" thickBot="1">
      <c r="F35" s="4" t="s">
        <v>35</v>
      </c>
      <c r="G35" s="25"/>
      <c r="H35" s="5">
        <v>1.47</v>
      </c>
      <c r="I35" s="5">
        <v>14</v>
      </c>
      <c r="J35" s="5">
        <v>0.11</v>
      </c>
      <c r="K35" s="5">
        <v>13.93</v>
      </c>
      <c r="L35" s="5">
        <v>197</v>
      </c>
      <c r="M35" s="5">
        <v>3.87</v>
      </c>
      <c r="AG35">
        <v>1021</v>
      </c>
      <c r="AH35" t="s">
        <v>19</v>
      </c>
      <c r="AI35" t="s">
        <v>10</v>
      </c>
      <c r="AJ35">
        <v>0.61</v>
      </c>
      <c r="AK35">
        <v>85.74</v>
      </c>
      <c r="AM35">
        <v>14.34</v>
      </c>
      <c r="AN35">
        <v>93.45</v>
      </c>
      <c r="AO35">
        <v>1.55</v>
      </c>
    </row>
    <row r="36" spans="6:41" ht="16.5" customHeight="1" thickBot="1">
      <c r="F36" s="4" t="s">
        <v>36</v>
      </c>
      <c r="G36" s="25"/>
      <c r="H36" s="5">
        <v>1.85</v>
      </c>
      <c r="I36" s="5">
        <v>9</v>
      </c>
      <c r="J36" s="5">
        <v>0.2</v>
      </c>
      <c r="K36" s="5">
        <v>13.97</v>
      </c>
      <c r="L36" s="5">
        <v>90</v>
      </c>
      <c r="M36" s="5">
        <v>0</v>
      </c>
      <c r="AG36">
        <v>1017</v>
      </c>
      <c r="AH36" t="s">
        <v>15</v>
      </c>
      <c r="AI36" t="s">
        <v>10</v>
      </c>
      <c r="AJ36">
        <v>0.2</v>
      </c>
      <c r="AK36">
        <v>52.04</v>
      </c>
      <c r="AM36">
        <v>14.85</v>
      </c>
      <c r="AN36">
        <v>107.75</v>
      </c>
      <c r="AO36">
        <v>1.34</v>
      </c>
    </row>
    <row r="37" spans="6:41" ht="16.5" customHeight="1" thickBot="1">
      <c r="F37" s="4" t="s">
        <v>37</v>
      </c>
      <c r="G37" s="25"/>
      <c r="H37" s="5">
        <v>21.82</v>
      </c>
      <c r="I37" s="5">
        <v>5</v>
      </c>
      <c r="J37" s="5">
        <v>4.59</v>
      </c>
      <c r="K37" s="5">
        <v>19.18</v>
      </c>
      <c r="L37" s="5">
        <v>29</v>
      </c>
      <c r="M37" s="5">
        <v>0.37</v>
      </c>
      <c r="AG37">
        <v>1019</v>
      </c>
      <c r="AH37" t="s">
        <v>17</v>
      </c>
      <c r="AI37" t="s">
        <v>10</v>
      </c>
      <c r="AJ37">
        <v>0.18</v>
      </c>
      <c r="AK37">
        <v>23.04</v>
      </c>
      <c r="AM37">
        <v>22.03</v>
      </c>
      <c r="AN37">
        <v>51.9</v>
      </c>
      <c r="AO37">
        <v>0.28999999999999998</v>
      </c>
    </row>
    <row r="38" spans="6:41" ht="16.5" customHeight="1" thickBot="1">
      <c r="F38" s="4" t="s">
        <v>38</v>
      </c>
      <c r="G38" s="26"/>
      <c r="H38" s="5">
        <v>8.57</v>
      </c>
      <c r="I38" s="5">
        <v>12</v>
      </c>
      <c r="J38" s="5">
        <v>0.72</v>
      </c>
      <c r="K38" s="5">
        <v>23.67</v>
      </c>
      <c r="L38" s="5">
        <v>30</v>
      </c>
      <c r="M38" s="5">
        <v>1.46</v>
      </c>
      <c r="AG38">
        <v>2</v>
      </c>
      <c r="AH38" t="s">
        <v>28</v>
      </c>
      <c r="AI38" t="s">
        <v>86</v>
      </c>
      <c r="AJ38">
        <v>5.71</v>
      </c>
      <c r="AK38">
        <v>14.78</v>
      </c>
      <c r="AM38">
        <v>35.840000000000003</v>
      </c>
      <c r="AN38">
        <v>18.46</v>
      </c>
      <c r="AO38">
        <v>2.09</v>
      </c>
    </row>
    <row r="39" spans="6:41" ht="16.5" customHeight="1" thickBot="1">
      <c r="F39" s="2" t="s">
        <v>39</v>
      </c>
      <c r="G39" s="21" t="s">
        <v>40</v>
      </c>
      <c r="H39" s="3">
        <v>0.73</v>
      </c>
      <c r="I39" s="3">
        <v>23</v>
      </c>
      <c r="J39" s="3">
        <v>0.03</v>
      </c>
      <c r="K39" s="3">
        <v>30.1</v>
      </c>
      <c r="L39" s="3">
        <v>2</v>
      </c>
      <c r="M39" s="3">
        <v>0.05</v>
      </c>
      <c r="AG39">
        <v>42</v>
      </c>
      <c r="AH39" t="s">
        <v>89</v>
      </c>
      <c r="AI39" t="s">
        <v>86</v>
      </c>
      <c r="AJ39">
        <v>4.87</v>
      </c>
      <c r="AK39">
        <v>23.59</v>
      </c>
    </row>
    <row r="40" spans="6:41" ht="16.5" customHeight="1" thickBot="1">
      <c r="F40" s="2" t="s">
        <v>41</v>
      </c>
      <c r="G40" s="22"/>
      <c r="H40" s="3">
        <v>0.16</v>
      </c>
      <c r="I40" s="3">
        <v>4</v>
      </c>
      <c r="J40" s="3">
        <v>0.04</v>
      </c>
      <c r="K40" s="3">
        <v>20.61</v>
      </c>
      <c r="L40" s="3">
        <v>22</v>
      </c>
      <c r="M40" s="3">
        <v>0.79</v>
      </c>
      <c r="AG40">
        <v>47</v>
      </c>
      <c r="AH40" t="s">
        <v>37</v>
      </c>
      <c r="AI40" t="s">
        <v>86</v>
      </c>
      <c r="AJ40">
        <v>2.44</v>
      </c>
      <c r="AK40">
        <v>4.8899999999999997</v>
      </c>
      <c r="AM40">
        <v>20.54</v>
      </c>
      <c r="AN40">
        <v>32.799999999999997</v>
      </c>
      <c r="AO40">
        <v>0.85</v>
      </c>
    </row>
    <row r="41" spans="6:41" ht="16.5" customHeight="1" thickBot="1">
      <c r="F41" s="2" t="s">
        <v>42</v>
      </c>
      <c r="G41" s="22"/>
      <c r="H41" s="3">
        <v>6.14</v>
      </c>
      <c r="I41" s="3">
        <v>12</v>
      </c>
      <c r="J41" s="3">
        <v>0.53</v>
      </c>
      <c r="K41" s="3">
        <v>2.61</v>
      </c>
      <c r="L41" s="3">
        <v>270</v>
      </c>
      <c r="M41" s="3">
        <v>5.48</v>
      </c>
      <c r="AG41">
        <v>46</v>
      </c>
      <c r="AH41" t="s">
        <v>136</v>
      </c>
      <c r="AI41" t="s">
        <v>86</v>
      </c>
      <c r="AJ41">
        <v>2.04</v>
      </c>
      <c r="AK41">
        <v>11.14</v>
      </c>
      <c r="AM41">
        <v>14.34</v>
      </c>
      <c r="AN41">
        <v>118.59</v>
      </c>
      <c r="AO41">
        <v>1.29</v>
      </c>
    </row>
    <row r="42" spans="6:41" ht="16.5" customHeight="1" thickBot="1">
      <c r="F42" s="2" t="s">
        <v>43</v>
      </c>
      <c r="G42" s="22"/>
      <c r="H42" s="3">
        <v>0.7</v>
      </c>
      <c r="I42" s="3">
        <v>22</v>
      </c>
      <c r="J42" s="3">
        <v>0.03</v>
      </c>
      <c r="K42" s="3">
        <v>9.58</v>
      </c>
      <c r="L42" s="3">
        <v>92</v>
      </c>
      <c r="M42" s="3">
        <v>2.38</v>
      </c>
      <c r="AG42">
        <v>16</v>
      </c>
      <c r="AH42" t="s">
        <v>137</v>
      </c>
      <c r="AI42" t="s">
        <v>86</v>
      </c>
      <c r="AJ42">
        <v>0.33</v>
      </c>
      <c r="AK42">
        <v>16.920000000000002</v>
      </c>
      <c r="AM42">
        <v>14.16</v>
      </c>
      <c r="AN42">
        <v>103.25</v>
      </c>
      <c r="AO42">
        <v>4.92</v>
      </c>
    </row>
    <row r="43" spans="6:41" ht="16.5" customHeight="1" thickBot="1">
      <c r="F43" s="2" t="s">
        <v>44</v>
      </c>
      <c r="G43" s="22"/>
      <c r="H43" s="3">
        <v>1.63</v>
      </c>
      <c r="I43" s="3">
        <v>24</v>
      </c>
      <c r="J43" s="3">
        <v>7.0000000000000007E-2</v>
      </c>
      <c r="K43" s="3">
        <v>1.58</v>
      </c>
      <c r="L43" s="3">
        <v>39</v>
      </c>
      <c r="M43" s="3">
        <v>0.81</v>
      </c>
      <c r="AG43">
        <v>3</v>
      </c>
      <c r="AH43" t="s">
        <v>29</v>
      </c>
      <c r="AI43" t="s">
        <v>86</v>
      </c>
      <c r="AJ43">
        <v>2.58</v>
      </c>
      <c r="AK43">
        <v>9.7100000000000009</v>
      </c>
      <c r="AM43">
        <v>14.64</v>
      </c>
      <c r="AN43">
        <v>275.35000000000002</v>
      </c>
      <c r="AO43">
        <v>5.14</v>
      </c>
    </row>
    <row r="44" spans="6:41" ht="16.5" customHeight="1" thickBot="1">
      <c r="F44" s="2" t="s">
        <v>45</v>
      </c>
      <c r="G44" s="22"/>
      <c r="H44" s="3">
        <v>0.72</v>
      </c>
      <c r="I44" s="3">
        <v>7</v>
      </c>
      <c r="J44" s="3">
        <v>0.1</v>
      </c>
      <c r="K44" s="3">
        <v>22.48</v>
      </c>
      <c r="L44" s="3">
        <v>43</v>
      </c>
      <c r="M44" s="3">
        <v>0.79</v>
      </c>
      <c r="AG44">
        <v>45</v>
      </c>
      <c r="AH44" t="s">
        <v>138</v>
      </c>
      <c r="AI44" t="s">
        <v>86</v>
      </c>
      <c r="AJ44">
        <v>2.34</v>
      </c>
      <c r="AK44">
        <v>6.56</v>
      </c>
      <c r="AM44">
        <v>31.47</v>
      </c>
      <c r="AN44">
        <v>25.72</v>
      </c>
      <c r="AO44">
        <v>0.52</v>
      </c>
    </row>
    <row r="45" spans="6:41" ht="16.5" customHeight="1" thickBot="1">
      <c r="F45" s="2" t="s">
        <v>46</v>
      </c>
      <c r="G45" s="22"/>
      <c r="H45" s="3">
        <v>0.56000000000000005</v>
      </c>
      <c r="I45" s="3">
        <v>12</v>
      </c>
      <c r="J45" s="3">
        <v>0.05</v>
      </c>
      <c r="K45" s="3">
        <v>4.95</v>
      </c>
      <c r="L45" s="3">
        <v>168</v>
      </c>
      <c r="M45" s="3">
        <v>2.11</v>
      </c>
      <c r="AG45">
        <v>14</v>
      </c>
      <c r="AH45" t="s">
        <v>87</v>
      </c>
      <c r="AI45" t="s">
        <v>86</v>
      </c>
      <c r="AJ45">
        <v>2.4900000000000002</v>
      </c>
      <c r="AK45">
        <v>12.68</v>
      </c>
      <c r="AM45">
        <v>24.01</v>
      </c>
      <c r="AN45">
        <v>55.94</v>
      </c>
      <c r="AO45">
        <v>1.1599999999999999</v>
      </c>
    </row>
    <row r="46" spans="6:41" ht="16.5" customHeight="1" thickBot="1">
      <c r="F46" s="2" t="s">
        <v>47</v>
      </c>
      <c r="G46" s="22"/>
      <c r="H46" s="3">
        <v>0.15</v>
      </c>
      <c r="I46" s="3">
        <v>2</v>
      </c>
      <c r="J46" s="3">
        <v>7.0000000000000007E-2</v>
      </c>
      <c r="K46" s="3">
        <v>17.93</v>
      </c>
      <c r="L46" s="3">
        <v>36</v>
      </c>
      <c r="M46" s="3">
        <v>2.31</v>
      </c>
      <c r="AG46">
        <v>13</v>
      </c>
      <c r="AH46" t="s">
        <v>31</v>
      </c>
      <c r="AI46" t="s">
        <v>86</v>
      </c>
      <c r="AJ46">
        <v>2.25</v>
      </c>
      <c r="AK46">
        <v>18.72</v>
      </c>
      <c r="AM46">
        <v>16.53</v>
      </c>
      <c r="AN46">
        <v>253.99</v>
      </c>
      <c r="AO46">
        <v>4.66</v>
      </c>
    </row>
    <row r="47" spans="6:41" ht="16.5" customHeight="1" thickBot="1">
      <c r="F47" s="2" t="s">
        <v>48</v>
      </c>
      <c r="G47" s="22"/>
      <c r="H47" s="3">
        <v>0.11</v>
      </c>
      <c r="I47" s="3">
        <v>3</v>
      </c>
      <c r="J47" s="3">
        <v>0.04</v>
      </c>
      <c r="K47" s="3">
        <v>0.88</v>
      </c>
      <c r="L47" s="3">
        <v>162</v>
      </c>
      <c r="M47" s="3">
        <v>17.34</v>
      </c>
      <c r="AG47">
        <v>15</v>
      </c>
      <c r="AH47" t="s">
        <v>33</v>
      </c>
      <c r="AI47" t="s">
        <v>86</v>
      </c>
      <c r="AJ47">
        <v>12.93</v>
      </c>
      <c r="AK47">
        <v>35.04</v>
      </c>
    </row>
    <row r="48" spans="6:41" ht="16.5" customHeight="1" thickBot="1">
      <c r="F48" s="2" t="s">
        <v>49</v>
      </c>
      <c r="G48" s="22"/>
      <c r="H48" s="3">
        <v>1.53</v>
      </c>
      <c r="I48" s="3">
        <v>10</v>
      </c>
      <c r="J48" s="3">
        <v>0.16</v>
      </c>
      <c r="K48" s="3">
        <v>10.09</v>
      </c>
      <c r="L48" s="3">
        <v>63</v>
      </c>
      <c r="M48" s="3">
        <v>0.5</v>
      </c>
      <c r="AG48">
        <v>4</v>
      </c>
      <c r="AH48" t="s">
        <v>30</v>
      </c>
      <c r="AI48" t="s">
        <v>86</v>
      </c>
      <c r="AJ48">
        <v>2.64</v>
      </c>
      <c r="AK48">
        <v>10.5</v>
      </c>
    </row>
    <row r="49" spans="6:41" ht="16.5" customHeight="1" thickBot="1">
      <c r="F49" s="2" t="s">
        <v>50</v>
      </c>
      <c r="G49" s="22"/>
      <c r="H49" s="3">
        <v>3.64</v>
      </c>
      <c r="I49" s="3">
        <v>21</v>
      </c>
      <c r="J49" s="3">
        <v>0.18</v>
      </c>
      <c r="K49" s="3">
        <v>1.42</v>
      </c>
      <c r="L49" s="3">
        <v>112</v>
      </c>
      <c r="M49" s="3">
        <v>1.23</v>
      </c>
      <c r="AG49">
        <v>48</v>
      </c>
      <c r="AH49" t="s">
        <v>38</v>
      </c>
      <c r="AI49" t="s">
        <v>86</v>
      </c>
      <c r="AJ49">
        <v>3.63</v>
      </c>
      <c r="AK49">
        <v>13.85</v>
      </c>
      <c r="AM49">
        <v>18.899999999999999</v>
      </c>
      <c r="AN49">
        <v>436.95</v>
      </c>
      <c r="AO49">
        <v>2.59</v>
      </c>
    </row>
    <row r="50" spans="6:41" ht="16.5" customHeight="1" thickBot="1">
      <c r="F50" s="2" t="s">
        <v>51</v>
      </c>
      <c r="G50" s="23"/>
      <c r="H50" s="3">
        <v>1.64</v>
      </c>
      <c r="I50" s="3">
        <v>13</v>
      </c>
      <c r="J50" s="3">
        <v>0.13</v>
      </c>
      <c r="K50" s="3">
        <v>8.66</v>
      </c>
      <c r="L50" s="3">
        <v>98</v>
      </c>
      <c r="M50" s="3">
        <v>0.56999999999999995</v>
      </c>
      <c r="AG50">
        <v>17</v>
      </c>
      <c r="AH50" t="s">
        <v>88</v>
      </c>
      <c r="AI50" t="s">
        <v>86</v>
      </c>
      <c r="AJ50">
        <v>2.46</v>
      </c>
      <c r="AK50">
        <v>13.2</v>
      </c>
      <c r="AM50">
        <v>18.489999999999998</v>
      </c>
      <c r="AN50">
        <v>96.45</v>
      </c>
      <c r="AO50">
        <v>1.94</v>
      </c>
    </row>
    <row r="51" spans="6:41" ht="16.5" customHeight="1" thickBot="1">
      <c r="F51" s="4" t="s">
        <v>52</v>
      </c>
      <c r="G51" s="24" t="s">
        <v>53</v>
      </c>
      <c r="H51" s="5">
        <v>9.2100000000000009</v>
      </c>
      <c r="I51" s="5">
        <v>26</v>
      </c>
      <c r="J51" s="5">
        <v>0.36</v>
      </c>
      <c r="K51" s="5">
        <v>26.99</v>
      </c>
      <c r="L51" s="5">
        <v>13</v>
      </c>
      <c r="M51" s="5">
        <v>0.14000000000000001</v>
      </c>
      <c r="AG51">
        <v>43</v>
      </c>
      <c r="AH51" t="s">
        <v>36</v>
      </c>
      <c r="AI51" t="s">
        <v>86</v>
      </c>
      <c r="AJ51">
        <v>7.21</v>
      </c>
      <c r="AK51">
        <v>30</v>
      </c>
      <c r="AM51">
        <v>25.73</v>
      </c>
      <c r="AN51">
        <v>16.350000000000001</v>
      </c>
      <c r="AO51">
        <v>0.18</v>
      </c>
    </row>
    <row r="52" spans="6:41" ht="16.5" customHeight="1" thickBot="1">
      <c r="F52" s="4" t="s">
        <v>54</v>
      </c>
      <c r="G52" s="25"/>
      <c r="H52" s="5">
        <v>7.14</v>
      </c>
      <c r="I52" s="5">
        <v>50</v>
      </c>
      <c r="J52" s="5">
        <v>0.14000000000000001</v>
      </c>
      <c r="K52" s="5">
        <v>17.739999999999998</v>
      </c>
      <c r="L52" s="5">
        <v>93</v>
      </c>
      <c r="M52" s="5">
        <v>0.73</v>
      </c>
      <c r="AG52">
        <v>61</v>
      </c>
      <c r="AH52" t="s">
        <v>26</v>
      </c>
      <c r="AI52" t="s">
        <v>86</v>
      </c>
      <c r="AJ52">
        <v>5.81</v>
      </c>
      <c r="AK52">
        <v>26.3</v>
      </c>
      <c r="AM52">
        <v>9.23</v>
      </c>
      <c r="AN52">
        <v>330.12</v>
      </c>
      <c r="AO52">
        <v>3.74</v>
      </c>
    </row>
    <row r="53" spans="6:41" ht="16.5" customHeight="1" thickBot="1">
      <c r="F53" s="4" t="s">
        <v>55</v>
      </c>
      <c r="G53" s="25"/>
      <c r="H53" s="5">
        <v>15.87</v>
      </c>
      <c r="I53" s="5">
        <v>70</v>
      </c>
      <c r="J53" s="5">
        <v>0.23</v>
      </c>
      <c r="K53" s="5">
        <v>12.36</v>
      </c>
      <c r="L53" s="5">
        <v>225</v>
      </c>
      <c r="M53" s="5">
        <v>1.57</v>
      </c>
      <c r="AG53">
        <v>27</v>
      </c>
      <c r="AH53" t="s">
        <v>93</v>
      </c>
      <c r="AI53" t="s">
        <v>91</v>
      </c>
      <c r="AJ53">
        <v>4.74</v>
      </c>
      <c r="AK53">
        <v>21.94</v>
      </c>
      <c r="AM53">
        <v>19.420000000000002</v>
      </c>
      <c r="AN53">
        <v>79.97</v>
      </c>
      <c r="AO53">
        <v>2.15</v>
      </c>
    </row>
    <row r="54" spans="6:41" ht="16.5" customHeight="1" thickBot="1">
      <c r="F54" s="4" t="s">
        <v>56</v>
      </c>
      <c r="G54" s="25"/>
      <c r="H54" s="5">
        <v>10.63</v>
      </c>
      <c r="I54" s="5">
        <v>29</v>
      </c>
      <c r="J54" s="5">
        <v>0.36</v>
      </c>
      <c r="K54" s="5">
        <v>14.41</v>
      </c>
      <c r="L54" s="5">
        <v>60</v>
      </c>
      <c r="M54" s="5">
        <v>0.95</v>
      </c>
      <c r="AG54">
        <v>34</v>
      </c>
      <c r="AH54" t="s">
        <v>47</v>
      </c>
      <c r="AI54" t="s">
        <v>91</v>
      </c>
      <c r="AJ54">
        <v>0.62</v>
      </c>
      <c r="AK54">
        <v>4.67</v>
      </c>
    </row>
    <row r="55" spans="6:41" ht="16.5" customHeight="1" thickBot="1">
      <c r="F55" s="4" t="s">
        <v>57</v>
      </c>
      <c r="G55" s="25"/>
      <c r="H55" s="5">
        <v>3.64</v>
      </c>
      <c r="I55" s="5">
        <v>23</v>
      </c>
      <c r="J55" s="5">
        <v>0.16</v>
      </c>
      <c r="K55" s="5">
        <v>6.63</v>
      </c>
      <c r="L55" s="5">
        <v>41</v>
      </c>
      <c r="M55" s="5">
        <v>2.23</v>
      </c>
      <c r="AG55">
        <v>8</v>
      </c>
      <c r="AH55" t="s">
        <v>39</v>
      </c>
      <c r="AI55" t="s">
        <v>91</v>
      </c>
      <c r="AJ55">
        <v>1.98</v>
      </c>
      <c r="AK55">
        <v>16.48</v>
      </c>
    </row>
    <row r="56" spans="6:41" ht="16.5" customHeight="1" thickBot="1">
      <c r="F56" s="4" t="s">
        <v>58</v>
      </c>
      <c r="G56" s="25"/>
      <c r="H56" s="5">
        <v>10.74</v>
      </c>
      <c r="I56" s="5">
        <v>15</v>
      </c>
      <c r="J56" s="5">
        <v>0.7</v>
      </c>
      <c r="K56" s="5">
        <v>12.24</v>
      </c>
      <c r="L56" s="5">
        <v>82</v>
      </c>
      <c r="M56" s="5">
        <v>4.1100000000000003</v>
      </c>
      <c r="AG56">
        <v>9</v>
      </c>
      <c r="AH56" t="s">
        <v>41</v>
      </c>
      <c r="AI56" t="s">
        <v>91</v>
      </c>
      <c r="AJ56">
        <v>0.56999999999999995</v>
      </c>
      <c r="AK56">
        <v>8.7799999999999994</v>
      </c>
      <c r="AM56">
        <v>16.78</v>
      </c>
      <c r="AN56">
        <v>58.67</v>
      </c>
      <c r="AO56">
        <v>1.02</v>
      </c>
    </row>
    <row r="57" spans="6:41" ht="16.5" customHeight="1" thickBot="1">
      <c r="F57" s="4" t="s">
        <v>59</v>
      </c>
      <c r="G57" s="25"/>
      <c r="H57" s="5">
        <v>16.399999999999999</v>
      </c>
      <c r="I57" s="5">
        <v>32</v>
      </c>
      <c r="J57" s="5">
        <v>0.51</v>
      </c>
      <c r="K57" s="5">
        <v>13.84</v>
      </c>
      <c r="L57" s="5">
        <v>98</v>
      </c>
      <c r="M57" s="5">
        <v>1.1200000000000001</v>
      </c>
      <c r="AG57">
        <v>30</v>
      </c>
      <c r="AH57" t="s">
        <v>139</v>
      </c>
      <c r="AI57" t="s">
        <v>91</v>
      </c>
      <c r="AJ57">
        <v>1.99</v>
      </c>
      <c r="AK57">
        <v>18.41</v>
      </c>
      <c r="AM57">
        <v>3.65</v>
      </c>
      <c r="AN57">
        <v>62.03</v>
      </c>
      <c r="AO57">
        <v>4.58</v>
      </c>
    </row>
    <row r="58" spans="6:41" ht="16.5" customHeight="1" thickBot="1">
      <c r="F58" s="4" t="s">
        <v>60</v>
      </c>
      <c r="G58" s="25"/>
      <c r="H58" s="5">
        <v>5.81</v>
      </c>
      <c r="I58" s="5">
        <v>15</v>
      </c>
      <c r="J58" s="5">
        <v>0.38</v>
      </c>
      <c r="K58" s="5">
        <v>28.22</v>
      </c>
      <c r="L58" s="5">
        <v>6</v>
      </c>
      <c r="M58" s="5">
        <v>1.23</v>
      </c>
      <c r="AG58">
        <v>1007</v>
      </c>
      <c r="AH58" t="s">
        <v>140</v>
      </c>
      <c r="AI58" t="s">
        <v>91</v>
      </c>
      <c r="AJ58">
        <v>0.25</v>
      </c>
      <c r="AK58">
        <v>38.57</v>
      </c>
      <c r="AM58">
        <v>19.48</v>
      </c>
      <c r="AN58">
        <v>21.92</v>
      </c>
      <c r="AO58">
        <v>7.0000000000000007E-2</v>
      </c>
    </row>
    <row r="59" spans="6:41" ht="16.5" customHeight="1" thickBot="1">
      <c r="F59" s="4" t="s">
        <v>61</v>
      </c>
      <c r="G59" s="25"/>
      <c r="H59" s="5">
        <v>4.9000000000000004</v>
      </c>
      <c r="I59" s="5">
        <v>18</v>
      </c>
      <c r="J59" s="5">
        <v>0.27</v>
      </c>
      <c r="K59" s="5">
        <v>0.51</v>
      </c>
      <c r="L59" s="5">
        <v>716</v>
      </c>
      <c r="M59" s="5">
        <v>3.64</v>
      </c>
      <c r="AG59">
        <v>41</v>
      </c>
      <c r="AH59" t="s">
        <v>51</v>
      </c>
      <c r="AI59" t="s">
        <v>91</v>
      </c>
      <c r="AJ59">
        <v>8.0500000000000007</v>
      </c>
      <c r="AK59">
        <v>22.9</v>
      </c>
      <c r="AM59">
        <v>14.28</v>
      </c>
      <c r="AN59">
        <v>19.07</v>
      </c>
      <c r="AO59">
        <v>1.4</v>
      </c>
    </row>
    <row r="60" spans="6:41" ht="16.5" customHeight="1" thickBot="1">
      <c r="F60" s="4" t="s">
        <v>62</v>
      </c>
      <c r="G60" s="25"/>
      <c r="H60" s="5">
        <v>5.48</v>
      </c>
      <c r="I60" s="5">
        <v>14</v>
      </c>
      <c r="J60" s="5">
        <v>0.4</v>
      </c>
      <c r="K60" s="5">
        <v>21.83</v>
      </c>
      <c r="L60" s="5">
        <v>32</v>
      </c>
      <c r="M60" s="5">
        <v>1.04</v>
      </c>
      <c r="AG60">
        <v>39</v>
      </c>
      <c r="AH60" t="s">
        <v>49</v>
      </c>
      <c r="AI60" t="s">
        <v>91</v>
      </c>
      <c r="AJ60">
        <v>2.1800000000000002</v>
      </c>
      <c r="AK60">
        <v>10.16</v>
      </c>
      <c r="AM60">
        <v>4.91</v>
      </c>
      <c r="AN60">
        <v>112.78</v>
      </c>
      <c r="AO60">
        <v>4.3899999999999997</v>
      </c>
    </row>
    <row r="61" spans="6:41" ht="16.5" customHeight="1" thickBot="1">
      <c r="F61" s="4" t="s">
        <v>63</v>
      </c>
      <c r="G61" s="25"/>
      <c r="H61" s="5">
        <v>3.79</v>
      </c>
      <c r="I61" s="5">
        <v>13</v>
      </c>
      <c r="J61" s="5">
        <v>0.28000000000000003</v>
      </c>
      <c r="K61" s="5">
        <v>20.58</v>
      </c>
      <c r="L61" s="5">
        <v>31</v>
      </c>
      <c r="M61" s="5">
        <v>0.61</v>
      </c>
      <c r="AG61">
        <v>32</v>
      </c>
      <c r="AH61" t="s">
        <v>141</v>
      </c>
      <c r="AI61" t="s">
        <v>91</v>
      </c>
      <c r="AJ61">
        <v>3.57</v>
      </c>
      <c r="AK61">
        <v>26.87</v>
      </c>
      <c r="AM61">
        <v>11.84</v>
      </c>
      <c r="AN61">
        <v>207.89</v>
      </c>
      <c r="AO61">
        <v>2.15</v>
      </c>
    </row>
    <row r="62" spans="6:41" ht="16.5" customHeight="1" thickBot="1">
      <c r="F62" s="4" t="s">
        <v>64</v>
      </c>
      <c r="G62" s="25"/>
      <c r="H62" s="5">
        <v>4.7300000000000004</v>
      </c>
      <c r="I62" s="5">
        <v>24</v>
      </c>
      <c r="J62" s="5">
        <v>0.2</v>
      </c>
      <c r="K62" s="5">
        <v>7.25</v>
      </c>
      <c r="L62" s="5">
        <v>80</v>
      </c>
      <c r="M62" s="5">
        <v>4.07</v>
      </c>
      <c r="AG62">
        <v>56</v>
      </c>
      <c r="AH62" t="s">
        <v>142</v>
      </c>
      <c r="AI62" t="s">
        <v>91</v>
      </c>
      <c r="AJ62">
        <v>0.9</v>
      </c>
      <c r="AK62">
        <v>6.3</v>
      </c>
      <c r="AM62">
        <v>19.68</v>
      </c>
      <c r="AN62">
        <v>37.32</v>
      </c>
      <c r="AO62">
        <v>0.62</v>
      </c>
    </row>
    <row r="63" spans="6:41" ht="16.5" customHeight="1" thickBot="1">
      <c r="F63" s="4" t="s">
        <v>65</v>
      </c>
      <c r="G63" s="25"/>
      <c r="H63" s="5">
        <v>2.65</v>
      </c>
      <c r="I63" s="5">
        <v>13</v>
      </c>
      <c r="J63" s="5">
        <v>0.2</v>
      </c>
      <c r="K63" s="5">
        <v>6.63</v>
      </c>
      <c r="L63" s="5">
        <v>41</v>
      </c>
      <c r="M63" s="5">
        <v>2.23</v>
      </c>
      <c r="AG63">
        <v>29</v>
      </c>
      <c r="AH63" t="s">
        <v>46</v>
      </c>
      <c r="AI63" t="s">
        <v>91</v>
      </c>
      <c r="AJ63">
        <v>4.8600000000000003</v>
      </c>
      <c r="AK63">
        <v>24.86</v>
      </c>
      <c r="AM63">
        <v>6.09</v>
      </c>
      <c r="AN63">
        <v>457.94</v>
      </c>
      <c r="AO63">
        <v>7.61</v>
      </c>
    </row>
    <row r="64" spans="6:41" ht="16.5" customHeight="1" thickBot="1">
      <c r="F64" s="4" t="s">
        <v>66</v>
      </c>
      <c r="G64" s="25"/>
      <c r="H64" s="5">
        <v>2.66</v>
      </c>
      <c r="I64" s="5">
        <v>35</v>
      </c>
      <c r="J64" s="5">
        <v>0.08</v>
      </c>
      <c r="K64" s="5">
        <v>21.16</v>
      </c>
      <c r="L64" s="5">
        <v>72</v>
      </c>
      <c r="M64" s="5">
        <v>1.1299999999999999</v>
      </c>
      <c r="AG64">
        <v>31</v>
      </c>
      <c r="AH64" t="s">
        <v>94</v>
      </c>
      <c r="AI64" t="s">
        <v>91</v>
      </c>
      <c r="AJ64">
        <v>3.6</v>
      </c>
      <c r="AK64">
        <v>27.36</v>
      </c>
      <c r="AM64">
        <v>5.81</v>
      </c>
      <c r="AN64">
        <v>72.569999999999993</v>
      </c>
      <c r="AO64">
        <v>1.48</v>
      </c>
    </row>
    <row r="65" spans="6:41" ht="16.5" customHeight="1" thickBot="1">
      <c r="F65" s="4" t="s">
        <v>67</v>
      </c>
      <c r="G65" s="25"/>
      <c r="H65" s="5">
        <v>5.62</v>
      </c>
      <c r="I65" s="5">
        <v>20</v>
      </c>
      <c r="J65" s="5">
        <v>0.28000000000000003</v>
      </c>
      <c r="K65" s="5">
        <v>17.84</v>
      </c>
      <c r="L65" s="5">
        <v>26</v>
      </c>
      <c r="M65" s="5">
        <v>2.31</v>
      </c>
      <c r="AG65">
        <v>58</v>
      </c>
      <c r="AH65" t="s">
        <v>98</v>
      </c>
      <c r="AI65" t="s">
        <v>91</v>
      </c>
      <c r="AJ65">
        <v>7.49</v>
      </c>
      <c r="AK65">
        <v>36.479999999999997</v>
      </c>
      <c r="AM65">
        <v>18.7</v>
      </c>
      <c r="AN65">
        <v>60.27</v>
      </c>
      <c r="AO65">
        <v>0.81</v>
      </c>
    </row>
    <row r="66" spans="6:41" ht="16.5" customHeight="1" thickBot="1">
      <c r="F66" s="4" t="s">
        <v>68</v>
      </c>
      <c r="G66" s="25"/>
      <c r="H66" s="5">
        <v>11.64</v>
      </c>
      <c r="I66" s="5">
        <v>48</v>
      </c>
      <c r="J66" s="5">
        <v>0.24</v>
      </c>
      <c r="K66" s="5">
        <v>12.24</v>
      </c>
      <c r="L66" s="5">
        <v>82</v>
      </c>
      <c r="M66" s="5">
        <v>4.1100000000000003</v>
      </c>
      <c r="AG66">
        <v>11</v>
      </c>
      <c r="AH66" t="s">
        <v>43</v>
      </c>
      <c r="AI66" t="s">
        <v>91</v>
      </c>
      <c r="AJ66">
        <v>6.5</v>
      </c>
      <c r="AK66">
        <v>47.41</v>
      </c>
      <c r="AM66">
        <v>14.73</v>
      </c>
      <c r="AN66">
        <v>101.23</v>
      </c>
      <c r="AO66">
        <v>4.54</v>
      </c>
    </row>
    <row r="67" spans="6:41" ht="16.5" customHeight="1" thickBot="1">
      <c r="F67" s="4" t="s">
        <v>69</v>
      </c>
      <c r="G67" s="25"/>
      <c r="H67" s="5">
        <v>0.73</v>
      </c>
      <c r="I67" s="5">
        <v>2</v>
      </c>
      <c r="J67" s="5">
        <v>0.35</v>
      </c>
      <c r="K67" s="5">
        <v>4.32</v>
      </c>
      <c r="L67" s="5">
        <v>13</v>
      </c>
      <c r="M67" s="5">
        <v>2.81</v>
      </c>
      <c r="AG67">
        <v>26</v>
      </c>
      <c r="AH67" t="s">
        <v>45</v>
      </c>
      <c r="AI67" t="s">
        <v>91</v>
      </c>
      <c r="AJ67">
        <v>3.03</v>
      </c>
      <c r="AK67">
        <v>12.57</v>
      </c>
      <c r="AM67">
        <v>17.940000000000001</v>
      </c>
      <c r="AN67">
        <v>108.26</v>
      </c>
      <c r="AO67">
        <v>2.0699999999999998</v>
      </c>
    </row>
    <row r="68" spans="6:41" ht="16.5" customHeight="1" thickBot="1">
      <c r="F68" s="4" t="s">
        <v>70</v>
      </c>
      <c r="G68" s="25"/>
      <c r="H68" s="5">
        <v>12.97</v>
      </c>
      <c r="I68" s="5">
        <v>16</v>
      </c>
      <c r="J68" s="5">
        <v>0.82</v>
      </c>
      <c r="K68" s="5">
        <v>15.84</v>
      </c>
      <c r="L68" s="5">
        <v>43</v>
      </c>
      <c r="M68" s="5">
        <v>2.13</v>
      </c>
      <c r="AG68">
        <v>12</v>
      </c>
      <c r="AH68" t="s">
        <v>44</v>
      </c>
      <c r="AI68" t="s">
        <v>91</v>
      </c>
      <c r="AJ68">
        <v>4.6900000000000004</v>
      </c>
      <c r="AK68">
        <v>32.04</v>
      </c>
      <c r="AM68">
        <v>1.67</v>
      </c>
      <c r="AN68">
        <v>29.55</v>
      </c>
      <c r="AO68">
        <v>0.79</v>
      </c>
    </row>
    <row r="69" spans="6:41" ht="16.5" customHeight="1" thickBot="1">
      <c r="F69" s="4" t="s">
        <v>71</v>
      </c>
      <c r="G69" s="25"/>
      <c r="H69" s="5">
        <v>4.6100000000000003</v>
      </c>
      <c r="I69" s="5">
        <v>14</v>
      </c>
      <c r="J69" s="5">
        <v>0.32</v>
      </c>
      <c r="K69" s="5">
        <v>17.43</v>
      </c>
      <c r="L69" s="5">
        <v>36</v>
      </c>
      <c r="M69" s="5">
        <v>1.46</v>
      </c>
      <c r="AG69">
        <v>55</v>
      </c>
      <c r="AH69" t="s">
        <v>97</v>
      </c>
      <c r="AI69" t="s">
        <v>91</v>
      </c>
      <c r="AJ69">
        <v>4.92</v>
      </c>
      <c r="AK69">
        <v>26.4</v>
      </c>
      <c r="AM69">
        <v>14.54</v>
      </c>
      <c r="AN69">
        <v>72.39</v>
      </c>
      <c r="AO69">
        <v>0.27</v>
      </c>
    </row>
    <row r="70" spans="6:41" ht="16.5" customHeight="1" thickBot="1">
      <c r="F70" s="4" t="s">
        <v>72</v>
      </c>
      <c r="G70" s="26"/>
      <c r="H70" s="5">
        <v>3.36</v>
      </c>
      <c r="I70" s="5">
        <v>20</v>
      </c>
      <c r="J70" s="5">
        <v>0.17</v>
      </c>
      <c r="K70" s="5">
        <v>22.74</v>
      </c>
      <c r="L70" s="5">
        <v>5</v>
      </c>
      <c r="M70" s="5">
        <v>1.73</v>
      </c>
      <c r="AG70">
        <v>10</v>
      </c>
      <c r="AH70" t="s">
        <v>92</v>
      </c>
      <c r="AI70" t="s">
        <v>91</v>
      </c>
      <c r="AJ70">
        <v>14.38</v>
      </c>
      <c r="AK70">
        <v>60.76</v>
      </c>
      <c r="AM70">
        <v>12.82</v>
      </c>
      <c r="AN70">
        <v>202.47</v>
      </c>
      <c r="AO70">
        <v>6.78</v>
      </c>
    </row>
    <row r="71" spans="6:41" ht="16.5" customHeight="1" thickBot="1">
      <c r="F71" s="2" t="s">
        <v>73</v>
      </c>
      <c r="G71" s="21" t="s">
        <v>74</v>
      </c>
      <c r="H71" s="3">
        <v>0.37</v>
      </c>
      <c r="I71" s="3">
        <v>4</v>
      </c>
      <c r="J71" s="3">
        <v>0.1</v>
      </c>
      <c r="K71" s="3">
        <v>24.24</v>
      </c>
      <c r="L71" s="3">
        <v>16</v>
      </c>
      <c r="M71" s="3">
        <v>1.5</v>
      </c>
      <c r="AG71">
        <v>25</v>
      </c>
      <c r="AH71" t="s">
        <v>143</v>
      </c>
      <c r="AI71" t="s">
        <v>91</v>
      </c>
      <c r="AJ71">
        <v>1.55</v>
      </c>
      <c r="AK71">
        <v>15.66</v>
      </c>
      <c r="AM71">
        <v>0.37</v>
      </c>
      <c r="AN71">
        <v>95.51</v>
      </c>
      <c r="AO71">
        <v>7.0000000000000007E-2</v>
      </c>
    </row>
    <row r="72" spans="6:41" ht="16.5" customHeight="1" thickBot="1">
      <c r="F72" s="2" t="s">
        <v>75</v>
      </c>
      <c r="G72" s="22"/>
      <c r="H72" s="3">
        <v>0.36</v>
      </c>
      <c r="I72" s="3">
        <v>4</v>
      </c>
      <c r="J72" s="3">
        <v>0.09</v>
      </c>
      <c r="K72" s="3">
        <v>20.48</v>
      </c>
      <c r="L72" s="3">
        <v>21</v>
      </c>
      <c r="M72" s="3">
        <v>0.47</v>
      </c>
      <c r="AG72">
        <v>53</v>
      </c>
      <c r="AH72" t="s">
        <v>96</v>
      </c>
      <c r="AI72" t="s">
        <v>91</v>
      </c>
      <c r="AJ72">
        <v>0.71</v>
      </c>
      <c r="AK72">
        <v>6.05</v>
      </c>
      <c r="AM72">
        <v>18.84</v>
      </c>
      <c r="AN72">
        <v>44.9</v>
      </c>
      <c r="AO72">
        <v>0.38</v>
      </c>
    </row>
    <row r="73" spans="6:41" ht="16.5" customHeight="1" thickBot="1">
      <c r="F73" s="2" t="s">
        <v>76</v>
      </c>
      <c r="G73" s="22"/>
      <c r="H73" s="3">
        <v>0.55000000000000004</v>
      </c>
      <c r="I73" s="3">
        <v>15</v>
      </c>
      <c r="J73" s="3">
        <v>0.04</v>
      </c>
      <c r="K73" s="3">
        <v>3.3</v>
      </c>
      <c r="L73" s="3">
        <v>88</v>
      </c>
      <c r="M73" s="3">
        <v>1.96</v>
      </c>
      <c r="AG73">
        <v>35</v>
      </c>
      <c r="AH73" t="s">
        <v>48</v>
      </c>
      <c r="AI73" t="s">
        <v>91</v>
      </c>
      <c r="AJ73">
        <v>0.87</v>
      </c>
      <c r="AK73">
        <v>5.57</v>
      </c>
      <c r="AM73">
        <v>12.92</v>
      </c>
      <c r="AN73">
        <v>110.67</v>
      </c>
      <c r="AO73">
        <v>2.2000000000000002</v>
      </c>
    </row>
    <row r="74" spans="6:41" ht="16.5" customHeight="1" thickBot="1">
      <c r="F74" s="2" t="s">
        <v>77</v>
      </c>
      <c r="G74" s="22"/>
      <c r="H74" s="3">
        <v>3.27</v>
      </c>
      <c r="I74" s="3">
        <v>6</v>
      </c>
      <c r="J74" s="3">
        <v>0.53</v>
      </c>
      <c r="K74" s="3">
        <v>11.02</v>
      </c>
      <c r="L74" s="3">
        <v>10</v>
      </c>
      <c r="M74" s="3">
        <v>0.59</v>
      </c>
      <c r="AG74">
        <v>28</v>
      </c>
      <c r="AH74" t="s">
        <v>144</v>
      </c>
      <c r="AI74" t="s">
        <v>91</v>
      </c>
      <c r="AJ74">
        <v>3.04</v>
      </c>
      <c r="AK74">
        <v>14.31</v>
      </c>
      <c r="AM74">
        <v>18.940000000000001</v>
      </c>
      <c r="AN74">
        <v>40.549999999999997</v>
      </c>
      <c r="AO74">
        <v>0.85</v>
      </c>
    </row>
    <row r="75" spans="6:41" ht="16.5" customHeight="1" thickBot="1">
      <c r="F75" s="2" t="s">
        <v>78</v>
      </c>
      <c r="G75" s="22"/>
      <c r="H75" s="3">
        <v>0.5</v>
      </c>
      <c r="I75" s="3">
        <v>5</v>
      </c>
      <c r="J75" s="3">
        <v>0.09</v>
      </c>
      <c r="K75" s="3">
        <v>0.13</v>
      </c>
      <c r="L75" s="3">
        <v>435</v>
      </c>
      <c r="M75" s="3">
        <v>16.239999999999998</v>
      </c>
      <c r="AG75">
        <v>1008</v>
      </c>
      <c r="AH75" t="s">
        <v>54</v>
      </c>
      <c r="AI75" t="s">
        <v>99</v>
      </c>
      <c r="AJ75">
        <v>0.25</v>
      </c>
      <c r="AK75">
        <v>99.81</v>
      </c>
      <c r="AM75">
        <v>13.81</v>
      </c>
      <c r="AN75">
        <v>184.82</v>
      </c>
      <c r="AO75">
        <v>0.3</v>
      </c>
    </row>
    <row r="76" spans="6:41" ht="16.5" customHeight="1" thickBot="1">
      <c r="F76" s="2" t="s">
        <v>79</v>
      </c>
      <c r="G76" s="22"/>
      <c r="H76" s="3">
        <v>0.5</v>
      </c>
      <c r="I76" s="3">
        <v>7</v>
      </c>
      <c r="J76" s="3">
        <v>7.0000000000000007E-2</v>
      </c>
      <c r="K76" s="3">
        <v>9.24</v>
      </c>
      <c r="L76" s="3">
        <v>27</v>
      </c>
      <c r="M76" s="3">
        <v>0.25</v>
      </c>
      <c r="AG76">
        <v>1060</v>
      </c>
      <c r="AH76" t="s">
        <v>67</v>
      </c>
      <c r="AI76" t="s">
        <v>99</v>
      </c>
      <c r="AJ76">
        <v>0.2</v>
      </c>
      <c r="AK76">
        <v>36.409999999999997</v>
      </c>
      <c r="AM76">
        <v>16.54</v>
      </c>
      <c r="AN76">
        <v>61.36</v>
      </c>
      <c r="AO76">
        <v>5.01</v>
      </c>
    </row>
    <row r="77" spans="6:41" ht="16.5" customHeight="1" thickBot="1">
      <c r="F77" s="2" t="s">
        <v>80</v>
      </c>
      <c r="G77" s="22"/>
      <c r="H77" s="3">
        <v>0.28999999999999998</v>
      </c>
      <c r="I77" s="3">
        <v>3</v>
      </c>
      <c r="J77" s="3">
        <v>0.09</v>
      </c>
      <c r="K77" s="3">
        <v>34.78</v>
      </c>
      <c r="L77" s="3">
        <v>10</v>
      </c>
      <c r="M77" s="3">
        <v>0.1</v>
      </c>
      <c r="AG77">
        <v>1043</v>
      </c>
      <c r="AH77" t="s">
        <v>60</v>
      </c>
      <c r="AI77" t="s">
        <v>99</v>
      </c>
      <c r="AJ77">
        <v>0.21</v>
      </c>
      <c r="AK77">
        <v>28.46</v>
      </c>
      <c r="AM77">
        <v>29.3</v>
      </c>
      <c r="AN77">
        <v>21.33</v>
      </c>
      <c r="AO77">
        <v>0.21</v>
      </c>
    </row>
    <row r="78" spans="6:41" ht="16.5" customHeight="1" thickBot="1">
      <c r="F78" s="2" t="s">
        <v>81</v>
      </c>
      <c r="G78" s="22"/>
      <c r="H78" s="3">
        <v>1.21</v>
      </c>
      <c r="I78" s="3">
        <v>3</v>
      </c>
      <c r="J78" s="3">
        <v>0.39</v>
      </c>
      <c r="K78" s="3">
        <v>30.25</v>
      </c>
      <c r="L78" s="3">
        <v>6</v>
      </c>
      <c r="M78" s="3">
        <v>0.12</v>
      </c>
      <c r="AG78">
        <v>1046</v>
      </c>
      <c r="AH78" t="s">
        <v>63</v>
      </c>
      <c r="AI78" t="s">
        <v>99</v>
      </c>
      <c r="AJ78">
        <v>0.15</v>
      </c>
      <c r="AK78">
        <v>22.13</v>
      </c>
      <c r="AM78">
        <v>23.58</v>
      </c>
      <c r="AN78">
        <v>34.17</v>
      </c>
      <c r="AO78">
        <v>0.06</v>
      </c>
    </row>
    <row r="79" spans="6:41" ht="16.5" customHeight="1" thickBot="1">
      <c r="F79" s="2" t="s">
        <v>82</v>
      </c>
      <c r="G79" s="22"/>
      <c r="H79" s="7">
        <v>0.98</v>
      </c>
      <c r="I79" s="7">
        <v>5</v>
      </c>
      <c r="J79" s="7">
        <v>0.2</v>
      </c>
      <c r="K79" s="7">
        <v>0</v>
      </c>
      <c r="L79" s="7">
        <v>0</v>
      </c>
      <c r="M79" s="7">
        <v>0</v>
      </c>
      <c r="AG79">
        <v>1045</v>
      </c>
      <c r="AH79" t="s">
        <v>62</v>
      </c>
      <c r="AI79" t="s">
        <v>99</v>
      </c>
    </row>
    <row r="80" spans="6:41" ht="16.5" customHeight="1" thickBot="1">
      <c r="F80" s="2" t="s">
        <v>83</v>
      </c>
      <c r="G80" s="23"/>
      <c r="H80" s="7">
        <v>0.91</v>
      </c>
      <c r="I80" s="7">
        <v>8</v>
      </c>
      <c r="J80" s="7">
        <v>0.11</v>
      </c>
      <c r="K80" s="7">
        <v>0</v>
      </c>
      <c r="L80" s="7">
        <v>0</v>
      </c>
      <c r="M80" s="7">
        <v>0</v>
      </c>
      <c r="AG80">
        <v>1044</v>
      </c>
      <c r="AH80" t="s">
        <v>61</v>
      </c>
      <c r="AI80" t="s">
        <v>99</v>
      </c>
      <c r="AJ80">
        <v>0.17</v>
      </c>
      <c r="AK80">
        <v>34.53</v>
      </c>
      <c r="AM80">
        <v>18.39</v>
      </c>
      <c r="AN80">
        <v>52.84</v>
      </c>
      <c r="AO80">
        <v>0.39</v>
      </c>
    </row>
    <row r="81" spans="33:41" ht="16.5" customHeight="1">
      <c r="AG81">
        <v>1042</v>
      </c>
      <c r="AH81" t="s">
        <v>70</v>
      </c>
      <c r="AI81" t="s">
        <v>99</v>
      </c>
      <c r="AJ81">
        <v>0.31</v>
      </c>
      <c r="AK81">
        <v>28.85</v>
      </c>
      <c r="AM81">
        <v>11.17</v>
      </c>
      <c r="AN81">
        <v>85.29</v>
      </c>
      <c r="AO81">
        <v>0.68</v>
      </c>
    </row>
    <row r="82" spans="33:41" ht="16.5" customHeight="1">
      <c r="AG82">
        <v>1012</v>
      </c>
      <c r="AH82" t="s">
        <v>145</v>
      </c>
      <c r="AI82" t="s">
        <v>99</v>
      </c>
      <c r="AJ82">
        <v>0.15</v>
      </c>
      <c r="AK82">
        <v>34.67</v>
      </c>
      <c r="AM82">
        <v>14.61</v>
      </c>
      <c r="AN82">
        <v>61.3</v>
      </c>
      <c r="AO82">
        <v>0.46</v>
      </c>
    </row>
    <row r="83" spans="33:41" ht="16.5" customHeight="1">
      <c r="AG83">
        <v>1031</v>
      </c>
      <c r="AH83" t="s">
        <v>69</v>
      </c>
      <c r="AI83" t="s">
        <v>99</v>
      </c>
      <c r="AJ83">
        <v>0.17</v>
      </c>
      <c r="AK83">
        <v>23.9</v>
      </c>
      <c r="AM83">
        <v>10.17</v>
      </c>
      <c r="AN83">
        <v>58.58</v>
      </c>
      <c r="AO83">
        <v>1.82</v>
      </c>
    </row>
    <row r="84" spans="33:41" ht="16.5" customHeight="1">
      <c r="AG84">
        <v>1051</v>
      </c>
      <c r="AH84" t="s">
        <v>72</v>
      </c>
      <c r="AI84" t="s">
        <v>99</v>
      </c>
      <c r="AJ84">
        <v>0.19</v>
      </c>
      <c r="AK84">
        <v>37.299999999999997</v>
      </c>
      <c r="AM84">
        <v>14.69</v>
      </c>
      <c r="AN84">
        <v>90.43</v>
      </c>
      <c r="AO84">
        <v>0.67</v>
      </c>
    </row>
    <row r="85" spans="33:41" ht="16.5" customHeight="1">
      <c r="AG85">
        <v>1036</v>
      </c>
      <c r="AH85" t="s">
        <v>59</v>
      </c>
      <c r="AI85" t="s">
        <v>99</v>
      </c>
      <c r="AJ85">
        <v>0.54</v>
      </c>
      <c r="AK85">
        <v>44.21</v>
      </c>
      <c r="AM85">
        <v>15.28</v>
      </c>
      <c r="AN85">
        <v>159.18</v>
      </c>
      <c r="AO85">
        <v>0.36</v>
      </c>
    </row>
    <row r="86" spans="33:41" ht="16.5" customHeight="1">
      <c r="AG86">
        <v>1033</v>
      </c>
      <c r="AH86" t="s">
        <v>146</v>
      </c>
      <c r="AI86" t="s">
        <v>99</v>
      </c>
      <c r="AJ86">
        <v>0.06</v>
      </c>
      <c r="AK86">
        <v>19.86</v>
      </c>
      <c r="AM86">
        <v>22.6</v>
      </c>
      <c r="AN86">
        <v>4.34</v>
      </c>
      <c r="AO86">
        <v>0.51</v>
      </c>
    </row>
    <row r="87" spans="33:41" ht="16.5" customHeight="1">
      <c r="AG87">
        <v>1055</v>
      </c>
      <c r="AH87" t="s">
        <v>103</v>
      </c>
      <c r="AI87" t="s">
        <v>99</v>
      </c>
      <c r="AJ87">
        <v>0.23</v>
      </c>
      <c r="AK87">
        <v>50.14</v>
      </c>
      <c r="AM87">
        <v>12.62</v>
      </c>
      <c r="AN87">
        <v>93.13</v>
      </c>
      <c r="AO87">
        <v>3.83</v>
      </c>
    </row>
    <row r="88" spans="33:41" ht="16.5" customHeight="1">
      <c r="AG88">
        <v>1003</v>
      </c>
      <c r="AH88" t="s">
        <v>52</v>
      </c>
      <c r="AI88" t="s">
        <v>99</v>
      </c>
      <c r="AJ88">
        <v>0.2</v>
      </c>
      <c r="AK88">
        <v>28.44</v>
      </c>
      <c r="AM88">
        <v>17.739999999999998</v>
      </c>
      <c r="AN88">
        <v>22.65</v>
      </c>
      <c r="AO88">
        <v>0.28000000000000003</v>
      </c>
    </row>
    <row r="89" spans="33:41" ht="16.5" customHeight="1">
      <c r="AG89">
        <v>1030</v>
      </c>
      <c r="AH89" t="s">
        <v>57</v>
      </c>
      <c r="AI89" t="s">
        <v>99</v>
      </c>
      <c r="AJ89">
        <v>0.82</v>
      </c>
      <c r="AK89">
        <v>150.9</v>
      </c>
      <c r="AM89">
        <v>20.03</v>
      </c>
      <c r="AN89">
        <v>39.840000000000003</v>
      </c>
      <c r="AO89">
        <v>1.1599999999999999</v>
      </c>
    </row>
    <row r="90" spans="33:41" ht="16.5" customHeight="1">
      <c r="AG90">
        <v>1010</v>
      </c>
      <c r="AH90" t="s">
        <v>147</v>
      </c>
      <c r="AI90" t="s">
        <v>99</v>
      </c>
      <c r="AJ90">
        <v>0.13</v>
      </c>
      <c r="AK90">
        <v>96.23</v>
      </c>
      <c r="AM90">
        <v>11.22</v>
      </c>
      <c r="AN90">
        <v>205.33</v>
      </c>
      <c r="AO90">
        <v>2.21</v>
      </c>
    </row>
    <row r="91" spans="33:41" ht="16.5" customHeight="1">
      <c r="AG91">
        <v>1034</v>
      </c>
      <c r="AH91" t="s">
        <v>148</v>
      </c>
      <c r="AI91" t="s">
        <v>99</v>
      </c>
      <c r="AJ91">
        <v>7.0000000000000007E-2</v>
      </c>
      <c r="AK91">
        <v>67.650000000000006</v>
      </c>
      <c r="AM91">
        <v>6.17</v>
      </c>
      <c r="AN91">
        <v>251.23</v>
      </c>
      <c r="AO91">
        <v>12.31</v>
      </c>
    </row>
    <row r="92" spans="33:41" ht="16.5" customHeight="1">
      <c r="AG92">
        <v>1028</v>
      </c>
      <c r="AH92" t="s">
        <v>56</v>
      </c>
      <c r="AI92" t="s">
        <v>99</v>
      </c>
      <c r="AJ92">
        <v>0.23</v>
      </c>
      <c r="AK92">
        <v>43.15</v>
      </c>
      <c r="AM92">
        <v>17.350000000000001</v>
      </c>
      <c r="AN92">
        <v>81.7</v>
      </c>
      <c r="AO92">
        <v>0.33</v>
      </c>
    </row>
    <row r="93" spans="33:41" ht="16.5" customHeight="1">
      <c r="AG93">
        <v>1056</v>
      </c>
      <c r="AH93" t="s">
        <v>149</v>
      </c>
      <c r="AI93" t="s">
        <v>99</v>
      </c>
      <c r="AJ93">
        <v>0.1</v>
      </c>
      <c r="AK93">
        <v>18.989999999999998</v>
      </c>
      <c r="AM93">
        <v>26.62</v>
      </c>
      <c r="AN93">
        <v>22.46</v>
      </c>
      <c r="AO93">
        <v>0.67</v>
      </c>
    </row>
    <row r="94" spans="33:41" ht="16.5" customHeight="1">
      <c r="AG94">
        <v>1057</v>
      </c>
      <c r="AH94" t="s">
        <v>65</v>
      </c>
      <c r="AI94" t="s">
        <v>99</v>
      </c>
      <c r="AJ94">
        <v>0.09</v>
      </c>
      <c r="AK94">
        <v>19.04</v>
      </c>
      <c r="AM94">
        <v>20.03</v>
      </c>
      <c r="AN94">
        <v>39.840000000000003</v>
      </c>
      <c r="AO94">
        <v>1.1599999999999999</v>
      </c>
    </row>
    <row r="95" spans="33:41" ht="16.5" customHeight="1">
      <c r="AG95">
        <v>1011</v>
      </c>
      <c r="AH95" t="s">
        <v>100</v>
      </c>
      <c r="AI95" t="s">
        <v>99</v>
      </c>
      <c r="AJ95">
        <v>0.16</v>
      </c>
      <c r="AK95">
        <v>38.86</v>
      </c>
      <c r="AM95">
        <v>12.97</v>
      </c>
      <c r="AN95">
        <v>53.69</v>
      </c>
      <c r="AO95">
        <v>3.02</v>
      </c>
    </row>
    <row r="96" spans="33:41" ht="16.5" customHeight="1">
      <c r="AG96">
        <v>1052</v>
      </c>
      <c r="AH96" t="s">
        <v>102</v>
      </c>
      <c r="AI96" t="s">
        <v>99</v>
      </c>
      <c r="AJ96">
        <v>0.15</v>
      </c>
      <c r="AK96">
        <v>19.09</v>
      </c>
      <c r="AM96">
        <v>16.149999999999999</v>
      </c>
      <c r="AN96">
        <v>22.65</v>
      </c>
      <c r="AO96">
        <v>0.05</v>
      </c>
    </row>
    <row r="97" spans="33:41" ht="16.5" customHeight="1">
      <c r="AG97">
        <v>1059</v>
      </c>
      <c r="AH97" t="s">
        <v>150</v>
      </c>
      <c r="AI97" t="s">
        <v>99</v>
      </c>
      <c r="AJ97">
        <v>0.17</v>
      </c>
      <c r="AK97">
        <v>90.79</v>
      </c>
      <c r="AM97">
        <v>16.260000000000002</v>
      </c>
      <c r="AN97">
        <v>67.95</v>
      </c>
      <c r="AO97">
        <v>0.22</v>
      </c>
    </row>
    <row r="98" spans="33:41" ht="16.5" customHeight="1">
      <c r="AG98">
        <v>1061</v>
      </c>
      <c r="AH98" t="s">
        <v>68</v>
      </c>
      <c r="AI98" t="s">
        <v>99</v>
      </c>
      <c r="AJ98">
        <v>0.27</v>
      </c>
      <c r="AK98">
        <v>68.33</v>
      </c>
      <c r="AM98">
        <v>16.12</v>
      </c>
      <c r="AN98">
        <v>96.15</v>
      </c>
      <c r="AO98">
        <v>2.92</v>
      </c>
    </row>
    <row r="99" spans="33:41" ht="16.5" customHeight="1">
      <c r="AG99">
        <v>1035</v>
      </c>
      <c r="AH99" t="s">
        <v>58</v>
      </c>
      <c r="AI99" t="s">
        <v>99</v>
      </c>
      <c r="AJ99">
        <v>0.27</v>
      </c>
      <c r="AK99">
        <v>24.25</v>
      </c>
      <c r="AM99">
        <v>16.12</v>
      </c>
      <c r="AN99">
        <v>96.15</v>
      </c>
      <c r="AO99">
        <v>2.92</v>
      </c>
    </row>
    <row r="100" spans="33:41" ht="16.5" customHeight="1">
      <c r="AG100">
        <v>1009</v>
      </c>
      <c r="AH100" t="s">
        <v>55</v>
      </c>
      <c r="AI100" t="s">
        <v>99</v>
      </c>
      <c r="AJ100">
        <v>0</v>
      </c>
      <c r="AK100">
        <v>125</v>
      </c>
      <c r="AM100">
        <v>12.91</v>
      </c>
      <c r="AN100">
        <v>197.46</v>
      </c>
      <c r="AO100">
        <v>0.67</v>
      </c>
    </row>
    <row r="101" spans="33:41" ht="16.5" customHeight="1">
      <c r="AG101">
        <v>1037</v>
      </c>
      <c r="AH101" t="s">
        <v>151</v>
      </c>
      <c r="AI101" t="s">
        <v>99</v>
      </c>
      <c r="AJ101">
        <v>0.15</v>
      </c>
      <c r="AK101">
        <v>35.799999999999997</v>
      </c>
      <c r="AM101">
        <v>23.18</v>
      </c>
      <c r="AN101">
        <v>100.21</v>
      </c>
      <c r="AO101">
        <v>2.74</v>
      </c>
    </row>
    <row r="102" spans="33:41" ht="16.5" customHeight="1">
      <c r="AG102">
        <v>1058</v>
      </c>
      <c r="AH102" t="s">
        <v>104</v>
      </c>
      <c r="AI102" t="s">
        <v>99</v>
      </c>
      <c r="AJ102">
        <v>0.04</v>
      </c>
      <c r="AK102">
        <v>69.36</v>
      </c>
      <c r="AM102">
        <v>20.41</v>
      </c>
      <c r="AN102">
        <v>166.93</v>
      </c>
      <c r="AO102">
        <v>0.83</v>
      </c>
    </row>
    <row r="103" spans="33:41" ht="16.5" customHeight="1">
      <c r="AG103">
        <v>1054</v>
      </c>
      <c r="AH103" t="s">
        <v>64</v>
      </c>
      <c r="AI103" t="s">
        <v>99</v>
      </c>
      <c r="AJ103">
        <v>7.0000000000000007E-2</v>
      </c>
      <c r="AK103">
        <v>47.54</v>
      </c>
      <c r="AM103">
        <v>12.07</v>
      </c>
      <c r="AN103">
        <v>329.67</v>
      </c>
      <c r="AO103">
        <v>9.14</v>
      </c>
    </row>
    <row r="104" spans="33:41" ht="16.5" customHeight="1">
      <c r="AG104">
        <v>1029</v>
      </c>
      <c r="AH104" t="s">
        <v>152</v>
      </c>
      <c r="AI104" t="s">
        <v>99</v>
      </c>
      <c r="AJ104">
        <v>0.14000000000000001</v>
      </c>
      <c r="AK104">
        <v>36.909999999999997</v>
      </c>
      <c r="AM104">
        <v>17.010000000000002</v>
      </c>
      <c r="AN104">
        <v>35.049999999999997</v>
      </c>
      <c r="AO104">
        <v>5.67</v>
      </c>
    </row>
    <row r="105" spans="33:41" ht="16.5" customHeight="1">
      <c r="AG105">
        <v>1050</v>
      </c>
      <c r="AH105" t="s">
        <v>71</v>
      </c>
      <c r="AI105" t="s">
        <v>99</v>
      </c>
      <c r="AJ105">
        <v>0.08</v>
      </c>
      <c r="AK105">
        <v>31.38</v>
      </c>
      <c r="AM105">
        <v>17.11</v>
      </c>
      <c r="AN105">
        <v>26.36</v>
      </c>
      <c r="AO105">
        <v>0.26</v>
      </c>
    </row>
    <row r="106" spans="33:41" ht="16.5" customHeight="1">
      <c r="AG106">
        <v>1013</v>
      </c>
      <c r="AH106" t="s">
        <v>101</v>
      </c>
      <c r="AI106" t="s">
        <v>99</v>
      </c>
      <c r="AJ106">
        <v>0.06</v>
      </c>
      <c r="AK106">
        <v>17.16</v>
      </c>
      <c r="AM106">
        <v>26</v>
      </c>
      <c r="AN106">
        <v>20.07</v>
      </c>
      <c r="AO106">
        <v>0.54</v>
      </c>
    </row>
    <row r="107" spans="33:41" ht="16.5" customHeight="1">
      <c r="AG107">
        <v>1038</v>
      </c>
      <c r="AH107" t="s">
        <v>153</v>
      </c>
      <c r="AI107" t="s">
        <v>99</v>
      </c>
      <c r="AJ107">
        <v>0.3</v>
      </c>
      <c r="AK107">
        <v>71.28</v>
      </c>
      <c r="AM107">
        <v>13.48</v>
      </c>
      <c r="AN107">
        <v>53.52</v>
      </c>
      <c r="AO107">
        <v>0.45</v>
      </c>
    </row>
    <row r="108" spans="33:41" ht="16.5" customHeight="1">
      <c r="AG108">
        <v>1053</v>
      </c>
      <c r="AH108" t="s">
        <v>154</v>
      </c>
      <c r="AI108" t="s">
        <v>99</v>
      </c>
      <c r="AJ108">
        <v>0.08</v>
      </c>
      <c r="AK108">
        <v>20.94</v>
      </c>
      <c r="AM108">
        <v>17.87</v>
      </c>
      <c r="AN108">
        <v>19.899999999999999</v>
      </c>
      <c r="AO108">
        <v>0.08</v>
      </c>
    </row>
    <row r="109" spans="33:41" ht="16.5" customHeight="1">
      <c r="AG109">
        <v>24</v>
      </c>
      <c r="AH109" t="s">
        <v>155</v>
      </c>
      <c r="AI109" t="s">
        <v>105</v>
      </c>
      <c r="AJ109">
        <v>2.31</v>
      </c>
      <c r="AK109">
        <v>17.72</v>
      </c>
      <c r="AM109">
        <v>9.09</v>
      </c>
      <c r="AN109">
        <v>34.75</v>
      </c>
      <c r="AO109">
        <v>0.34</v>
      </c>
    </row>
    <row r="110" spans="33:41" ht="16.5" customHeight="1">
      <c r="AG110">
        <v>37</v>
      </c>
      <c r="AH110" t="s">
        <v>80</v>
      </c>
      <c r="AI110" t="s">
        <v>105</v>
      </c>
      <c r="AJ110">
        <v>1.39</v>
      </c>
      <c r="AK110">
        <v>11.31</v>
      </c>
      <c r="AM110">
        <v>30.49</v>
      </c>
      <c r="AN110">
        <v>16.809999999999999</v>
      </c>
      <c r="AO110">
        <v>0.45</v>
      </c>
    </row>
    <row r="111" spans="33:41" ht="16.5" customHeight="1">
      <c r="AG111">
        <v>36</v>
      </c>
      <c r="AH111" t="s">
        <v>79</v>
      </c>
      <c r="AI111" t="s">
        <v>105</v>
      </c>
      <c r="AJ111">
        <v>0.9</v>
      </c>
      <c r="AK111">
        <v>6.64</v>
      </c>
      <c r="AM111">
        <v>46.68</v>
      </c>
      <c r="AN111">
        <v>38.28</v>
      </c>
      <c r="AO111">
        <v>0.48</v>
      </c>
    </row>
    <row r="112" spans="33:41" ht="16.5" customHeight="1">
      <c r="AG112">
        <v>38</v>
      </c>
      <c r="AH112" t="s">
        <v>156</v>
      </c>
      <c r="AI112" t="s">
        <v>105</v>
      </c>
      <c r="AJ112">
        <v>4.7300000000000004</v>
      </c>
      <c r="AK112">
        <v>13.56</v>
      </c>
      <c r="AM112">
        <v>8.43</v>
      </c>
      <c r="AN112">
        <v>39.26</v>
      </c>
      <c r="AO112">
        <v>0.35</v>
      </c>
    </row>
    <row r="113" spans="33:41" ht="16.5" customHeight="1">
      <c r="AG113">
        <v>23</v>
      </c>
      <c r="AH113" t="s">
        <v>78</v>
      </c>
      <c r="AI113" t="s">
        <v>105</v>
      </c>
      <c r="AJ113">
        <v>1.27</v>
      </c>
      <c r="AK113">
        <v>5.76</v>
      </c>
    </row>
    <row r="114" spans="33:41" ht="16.5" customHeight="1">
      <c r="AG114">
        <v>7</v>
      </c>
      <c r="AH114" t="s">
        <v>76</v>
      </c>
      <c r="AI114" t="s">
        <v>105</v>
      </c>
      <c r="AJ114">
        <v>1.69</v>
      </c>
      <c r="AK114">
        <v>21.56</v>
      </c>
    </row>
    <row r="115" spans="33:41" ht="16.5" customHeight="1">
      <c r="AG115">
        <v>19</v>
      </c>
      <c r="AH115" t="s">
        <v>83</v>
      </c>
      <c r="AI115" t="s">
        <v>105</v>
      </c>
      <c r="AJ115">
        <v>1.8</v>
      </c>
      <c r="AK115">
        <v>9.74</v>
      </c>
    </row>
    <row r="116" spans="33:41" ht="16.5" customHeight="1">
      <c r="AG116">
        <v>5</v>
      </c>
      <c r="AH116" t="s">
        <v>73</v>
      </c>
      <c r="AI116" t="s">
        <v>105</v>
      </c>
      <c r="AJ116">
        <v>1.17</v>
      </c>
      <c r="AK116">
        <v>8.58</v>
      </c>
      <c r="AM116">
        <v>17.329999999999998</v>
      </c>
      <c r="AN116">
        <v>84.98</v>
      </c>
      <c r="AO116">
        <v>1.95</v>
      </c>
    </row>
    <row r="117" spans="33:41" ht="16.5" customHeight="1">
      <c r="AG117">
        <v>22</v>
      </c>
      <c r="AH117" t="s">
        <v>157</v>
      </c>
      <c r="AI117" t="s">
        <v>105</v>
      </c>
      <c r="AJ117">
        <v>2.75</v>
      </c>
      <c r="AK117">
        <v>13.13</v>
      </c>
      <c r="AM117">
        <v>4.59</v>
      </c>
      <c r="AN117">
        <v>48.76</v>
      </c>
      <c r="AO117">
        <v>1.1100000000000001</v>
      </c>
    </row>
    <row r="118" spans="33:41" ht="16.5" customHeight="1">
      <c r="AG118">
        <v>20</v>
      </c>
      <c r="AH118" t="s">
        <v>77</v>
      </c>
      <c r="AI118" t="s">
        <v>105</v>
      </c>
      <c r="AJ118">
        <v>2.86</v>
      </c>
      <c r="AK118">
        <v>13.58</v>
      </c>
      <c r="AM118">
        <v>22.68</v>
      </c>
      <c r="AN118">
        <v>24.46</v>
      </c>
      <c r="AO118">
        <v>0.91</v>
      </c>
    </row>
    <row r="119" spans="33:41" ht="16.5" customHeight="1">
      <c r="AG119">
        <v>21</v>
      </c>
      <c r="AH119" t="s">
        <v>158</v>
      </c>
      <c r="AI119" t="s">
        <v>105</v>
      </c>
      <c r="AJ119">
        <v>2.67</v>
      </c>
      <c r="AK119">
        <v>9.68</v>
      </c>
      <c r="AM119">
        <v>14.13</v>
      </c>
      <c r="AN119">
        <v>104.52</v>
      </c>
      <c r="AO119">
        <v>2.08</v>
      </c>
    </row>
    <row r="120" spans="33:41" ht="16.5" customHeight="1">
      <c r="AG120">
        <v>51</v>
      </c>
      <c r="AH120" t="s">
        <v>82</v>
      </c>
      <c r="AI120" t="s">
        <v>105</v>
      </c>
      <c r="AJ120">
        <v>5.19</v>
      </c>
      <c r="AK120">
        <v>14.06</v>
      </c>
    </row>
    <row r="121" spans="33:41" ht="16.5" customHeight="1">
      <c r="AG121">
        <v>50</v>
      </c>
      <c r="AH121" t="s">
        <v>81</v>
      </c>
      <c r="AI121" t="s">
        <v>105</v>
      </c>
      <c r="AJ121">
        <v>0.94</v>
      </c>
      <c r="AK121">
        <v>5.54</v>
      </c>
    </row>
    <row r="122" spans="33:41" ht="16.5" customHeight="1">
      <c r="AG122">
        <v>52</v>
      </c>
      <c r="AH122" t="s">
        <v>159</v>
      </c>
      <c r="AI122" t="s">
        <v>105</v>
      </c>
      <c r="AJ122">
        <v>3.91</v>
      </c>
      <c r="AK122">
        <v>11.69</v>
      </c>
      <c r="AM122">
        <v>17.77</v>
      </c>
      <c r="AN122">
        <v>172.5</v>
      </c>
      <c r="AO122">
        <v>1.5</v>
      </c>
    </row>
    <row r="123" spans="33:41" ht="16.5" customHeight="1">
      <c r="AG123">
        <v>6</v>
      </c>
      <c r="AH123" t="s">
        <v>75</v>
      </c>
      <c r="AI123" t="s">
        <v>105</v>
      </c>
      <c r="AJ123">
        <v>0.43</v>
      </c>
      <c r="AK123">
        <v>5.45</v>
      </c>
      <c r="AM123">
        <v>16.91</v>
      </c>
      <c r="AN123">
        <v>96.5</v>
      </c>
      <c r="AO123">
        <v>2.92</v>
      </c>
    </row>
  </sheetData>
  <mergeCells count="10">
    <mergeCell ref="G39:G50"/>
    <mergeCell ref="G51:G70"/>
    <mergeCell ref="G71:G80"/>
    <mergeCell ref="F7:M7"/>
    <mergeCell ref="F9:F10"/>
    <mergeCell ref="G9:G10"/>
    <mergeCell ref="H9:J9"/>
    <mergeCell ref="K9:M9"/>
    <mergeCell ref="G11:G26"/>
    <mergeCell ref="G27:G38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G6:AT124"/>
  <sheetViews>
    <sheetView tabSelected="1" topLeftCell="N1" workbookViewId="0">
      <selection activeCell="V18" sqref="V18"/>
    </sheetView>
  </sheetViews>
  <sheetFormatPr defaultRowHeight="15"/>
  <cols>
    <col min="8" max="8" width="33.7109375" customWidth="1"/>
    <col min="10" max="10" width="16.85546875" customWidth="1"/>
    <col min="11" max="11" width="10.5703125" customWidth="1"/>
    <col min="12" max="12" width="25.140625" customWidth="1"/>
    <col min="13" max="13" width="17.85546875" customWidth="1"/>
    <col min="14" max="14" width="10.140625" customWidth="1"/>
    <col min="18" max="19" width="12.85546875" customWidth="1"/>
    <col min="20" max="21" width="18.85546875" customWidth="1"/>
    <col min="22" max="22" width="18.42578125" customWidth="1"/>
    <col min="23" max="23" width="19.28515625" customWidth="1"/>
    <col min="24" max="24" width="26.5703125" customWidth="1"/>
    <col min="25" max="25" width="22.7109375" customWidth="1"/>
    <col min="26" max="26" width="13.85546875" customWidth="1"/>
    <col min="29" max="29" width="11.140625" customWidth="1"/>
    <col min="30" max="30" width="16.28515625" customWidth="1"/>
    <col min="31" max="31" width="15.5703125" customWidth="1"/>
    <col min="32" max="32" width="16.85546875" customWidth="1"/>
    <col min="33" max="33" width="16.7109375" customWidth="1"/>
    <col min="34" max="34" width="17.42578125" customWidth="1"/>
    <col min="35" max="35" width="13.28515625" customWidth="1"/>
    <col min="36" max="36" width="14.5703125" customWidth="1"/>
    <col min="37" max="37" width="13.5703125" customWidth="1"/>
    <col min="39" max="39" width="15.28515625" customWidth="1"/>
    <col min="40" max="40" width="14.42578125" customWidth="1"/>
    <col min="41" max="41" width="17.42578125" customWidth="1"/>
    <col min="42" max="42" width="15.42578125" customWidth="1"/>
    <col min="43" max="43" width="19.7109375" customWidth="1"/>
    <col min="44" max="44" width="16.28515625" customWidth="1"/>
    <col min="45" max="45" width="13.85546875" customWidth="1"/>
    <col min="46" max="46" width="17.28515625" customWidth="1"/>
  </cols>
  <sheetData>
    <row r="6" spans="7:46" ht="15.75">
      <c r="AC6" s="12" t="s">
        <v>115</v>
      </c>
      <c r="AD6" s="33" t="s">
        <v>0</v>
      </c>
      <c r="AE6" s="33"/>
      <c r="AF6" s="33"/>
      <c r="AG6" s="33"/>
      <c r="AH6" s="33"/>
      <c r="AI6" s="33" t="s">
        <v>2</v>
      </c>
      <c r="AJ6" s="33"/>
      <c r="AK6" s="33"/>
      <c r="AM6" t="s">
        <v>0</v>
      </c>
      <c r="AR6" t="s">
        <v>2</v>
      </c>
    </row>
    <row r="7" spans="7:46" ht="38.25" customHeight="1">
      <c r="G7" t="s">
        <v>107</v>
      </c>
      <c r="H7" t="s">
        <v>0</v>
      </c>
      <c r="I7" t="s">
        <v>108</v>
      </c>
      <c r="J7" t="s">
        <v>109</v>
      </c>
      <c r="K7" t="s">
        <v>110</v>
      </c>
      <c r="L7" t="s">
        <v>111</v>
      </c>
      <c r="M7" t="s">
        <v>114</v>
      </c>
      <c r="N7" t="s">
        <v>112</v>
      </c>
      <c r="O7" t="s">
        <v>113</v>
      </c>
      <c r="R7" t="s">
        <v>108</v>
      </c>
      <c r="S7" t="s">
        <v>129</v>
      </c>
      <c r="T7" t="s">
        <v>109</v>
      </c>
      <c r="U7" t="s">
        <v>130</v>
      </c>
      <c r="V7" t="s">
        <v>110</v>
      </c>
      <c r="W7" t="s">
        <v>111</v>
      </c>
      <c r="X7" t="s">
        <v>114</v>
      </c>
      <c r="Y7" t="s">
        <v>112</v>
      </c>
      <c r="Z7" t="s">
        <v>113</v>
      </c>
      <c r="AC7" s="6" t="s">
        <v>124</v>
      </c>
      <c r="AD7" s="6" t="s">
        <v>116</v>
      </c>
      <c r="AE7" s="6" t="s">
        <v>117</v>
      </c>
      <c r="AF7" s="6" t="s">
        <v>118</v>
      </c>
      <c r="AG7" s="6" t="s">
        <v>119</v>
      </c>
      <c r="AH7" s="6" t="s">
        <v>120</v>
      </c>
      <c r="AI7" s="6" t="s">
        <v>6</v>
      </c>
      <c r="AJ7" s="6" t="s">
        <v>7</v>
      </c>
      <c r="AK7" s="6" t="s">
        <v>121</v>
      </c>
      <c r="AL7" s="11"/>
      <c r="AM7" s="6" t="s">
        <v>116</v>
      </c>
      <c r="AN7" s="6" t="s">
        <v>117</v>
      </c>
      <c r="AO7" s="6" t="s">
        <v>118</v>
      </c>
      <c r="AP7" s="6" t="s">
        <v>119</v>
      </c>
      <c r="AQ7" s="6" t="s">
        <v>125</v>
      </c>
      <c r="AR7" s="6" t="s">
        <v>126</v>
      </c>
      <c r="AS7" s="6" t="s">
        <v>127</v>
      </c>
      <c r="AT7" s="6" t="s">
        <v>128</v>
      </c>
    </row>
    <row r="8" spans="7:46" ht="30" customHeight="1">
      <c r="G8">
        <v>1039</v>
      </c>
      <c r="H8" t="s">
        <v>23</v>
      </c>
      <c r="I8" t="s">
        <v>10</v>
      </c>
      <c r="J8" s="8">
        <f>K8*L9</f>
        <v>76.423200000000008</v>
      </c>
      <c r="K8" s="9">
        <v>136.47</v>
      </c>
      <c r="L8" s="8">
        <v>1.03</v>
      </c>
      <c r="M8" s="8">
        <v>15.3</v>
      </c>
      <c r="N8">
        <v>364.51</v>
      </c>
      <c r="O8" s="8">
        <v>4.1900000000000004</v>
      </c>
      <c r="P8" s="18"/>
      <c r="R8" t="s">
        <v>10</v>
      </c>
      <c r="S8" s="8">
        <f>SUM(J8:J29)</f>
        <v>353.44619999999998</v>
      </c>
      <c r="T8" s="8">
        <f>AVERAGE(J8:J29)</f>
        <v>16.065736363636361</v>
      </c>
      <c r="U8" s="9">
        <f>SUM(K8:K29)</f>
        <v>1188.6000000000001</v>
      </c>
      <c r="V8" s="9">
        <f>AVERAGE(K8:K29)</f>
        <v>56.600000000000009</v>
      </c>
      <c r="W8" s="8">
        <f>AVERAGE(L8:L29)</f>
        <v>0.32181818181818184</v>
      </c>
      <c r="X8" s="8">
        <f>AVERAGE(M8:M29)</f>
        <v>19.395500000000002</v>
      </c>
      <c r="Y8" s="8">
        <f>AVERAGE(N8:N29)</f>
        <v>102.876</v>
      </c>
      <c r="Z8" s="14">
        <f>AVERAGE(O8:O29)</f>
        <v>1.4679999999999997</v>
      </c>
      <c r="AC8" t="s">
        <v>122</v>
      </c>
      <c r="AD8" s="8">
        <f>SUM(J8:J29)+SUM(J67:J100)+J50</f>
        <v>748.00080000000014</v>
      </c>
      <c r="AE8" s="8">
        <f>(AVERAGE(J8:J29)+AVERAGE(J67:J100)+J50)/3</f>
        <v>13.212545454545454</v>
      </c>
      <c r="AF8" s="9">
        <f>SUM(K8:K29)+SUM(K67:K100)+K50</f>
        <v>2323.27</v>
      </c>
      <c r="AG8" s="9">
        <f>(AVERAGE(K8:K29)+AVERAGE(K67:K100)+K50)/3</f>
        <v>47.019696969696973</v>
      </c>
      <c r="AH8" s="8">
        <f>AE8/AG8</f>
        <v>0.28100022556633258</v>
      </c>
      <c r="AI8" s="8">
        <f>(AVERAGE(M8:M29)+AVERAGE(M67:M100)+M50)/3</f>
        <v>20.199125000000002</v>
      </c>
      <c r="AJ8" s="8">
        <f>(AVERAGE(N8:N29)+AVERAGE(N67:N100)+N50)/3</f>
        <v>97.598250000000007</v>
      </c>
      <c r="AK8" s="8">
        <f>(AVERAGE(O8:O29)+AVERAGE(O67:O100)+O50)/3</f>
        <v>1.7903749999999998</v>
      </c>
      <c r="AM8" s="8">
        <f>SUM(Tabela1[taxa de entrada])</f>
        <v>1048.4829350730683</v>
      </c>
      <c r="AN8" s="8">
        <f>AVERAGE(Tabela1[taxa de entrada])</f>
        <v>8.9613926074621233</v>
      </c>
      <c r="AO8" s="9">
        <f>SUM(Tabela1[usuarios])</f>
        <v>3818.01</v>
      </c>
      <c r="AP8" s="9">
        <f>AVERAGE(Tabela1[usuarios])</f>
        <v>33.200086956521744</v>
      </c>
      <c r="AQ8" s="8">
        <f>AN8/AP8</f>
        <v>0.26992075711120295</v>
      </c>
      <c r="AR8" s="8">
        <f>AVERAGE(Tabela1[taxa de entrada2])</f>
        <v>19.096262626262625</v>
      </c>
      <c r="AS8" s="8">
        <f>AVERAGE(Tabela1[latencia])</f>
        <v>108.46171717171721</v>
      </c>
      <c r="AT8" s="18">
        <f>AVERAGE(Tabela1[perda])</f>
        <v>1.8266666666666669</v>
      </c>
    </row>
    <row r="9" spans="7:46">
      <c r="G9">
        <v>1020</v>
      </c>
      <c r="H9" t="s">
        <v>18</v>
      </c>
      <c r="I9" t="s">
        <v>10</v>
      </c>
      <c r="J9" s="8">
        <f t="shared" ref="J9:J30" si="0">K9*L10</f>
        <v>20.186399999999999</v>
      </c>
      <c r="K9" s="9">
        <v>51.76</v>
      </c>
      <c r="L9" s="8">
        <v>0.56000000000000005</v>
      </c>
      <c r="M9" s="8">
        <v>16.5</v>
      </c>
      <c r="N9">
        <v>92.26</v>
      </c>
      <c r="O9" s="8">
        <v>1.27</v>
      </c>
      <c r="P9" s="18"/>
      <c r="R9" t="s">
        <v>86</v>
      </c>
      <c r="S9" s="8">
        <f>SUM(J30:J44)</f>
        <v>81.930835073068891</v>
      </c>
      <c r="T9" s="8">
        <f>AVERAGE(J30:J44)</f>
        <v>5.462055671537926</v>
      </c>
      <c r="U9" s="9">
        <f>SUM(K30:K44)</f>
        <v>411.03999999999996</v>
      </c>
      <c r="V9" s="9">
        <f>AVERAGE(K30:K44)</f>
        <v>27.402666666666665</v>
      </c>
      <c r="W9" s="8">
        <f>AVERAGE(L30:L44)</f>
        <v>0.17014280496718115</v>
      </c>
      <c r="X9" s="8">
        <f>AVERAGE(M30:M44)</f>
        <v>17.401666666666664</v>
      </c>
      <c r="Y9" s="8">
        <f>AVERAGE(N30:N44)</f>
        <v>98.494166666666686</v>
      </c>
      <c r="Z9" s="14">
        <f>AVERAGE(O30:O44)</f>
        <v>1.9225000000000001</v>
      </c>
      <c r="AC9" t="s">
        <v>123</v>
      </c>
      <c r="AD9" s="8">
        <f>SUM(J30:J49)+SUM(J51:J66)+SUM(J101:J115)</f>
        <v>267.49213507306888</v>
      </c>
      <c r="AE9" s="8">
        <f>(AVERAGE(J30:J49)+AVERAGE(J51:J66)+AVERAGE(J101:J115))/3</f>
        <v>5.2226966956622585</v>
      </c>
      <c r="AF9" s="9">
        <f>SUM(K30:K49)+SUM(K51:K66)+SUM(K101:K115)</f>
        <v>1353.6399999999999</v>
      </c>
      <c r="AG9" s="9">
        <f>(AVERAGE(K30:K49)+AVERAGE(K51:K66)+AVERAGE(K101:K115))/3</f>
        <v>26.57983333333333</v>
      </c>
      <c r="AH9" s="8">
        <f>AE9/AG9</f>
        <v>0.19649094974243353</v>
      </c>
      <c r="AI9" s="8">
        <f>(AVERAGE(M30:M49)+AVERAGE(M51:M66)+AVERAGE(M101:M115))/3</f>
        <v>18.271458333333328</v>
      </c>
      <c r="AJ9" s="8">
        <f>(AVERAGE(N30:N49)+AVERAGE(N51:N66)+AVERAGE(N101:N115))/3</f>
        <v>112.72618055555556</v>
      </c>
      <c r="AK9" s="8">
        <f>(AVERAGE(O30:O49)+AVERAGE(O51:O66)+AVERAGE(O101:O115))/3</f>
        <v>1.988472222222222</v>
      </c>
    </row>
    <row r="10" spans="7:46">
      <c r="G10">
        <v>1015</v>
      </c>
      <c r="H10" t="s">
        <v>14</v>
      </c>
      <c r="I10" t="s">
        <v>10</v>
      </c>
      <c r="J10" s="8">
        <f t="shared" si="0"/>
        <v>4.5011999999999999</v>
      </c>
      <c r="K10" s="9">
        <v>40.92</v>
      </c>
      <c r="L10" s="8">
        <v>0.39</v>
      </c>
      <c r="M10" s="8">
        <v>19.53</v>
      </c>
      <c r="N10">
        <v>85.02</v>
      </c>
      <c r="O10" s="8">
        <v>1.23</v>
      </c>
      <c r="P10" s="18"/>
      <c r="R10" t="s">
        <v>91</v>
      </c>
      <c r="S10" s="8">
        <f>SUM(J45:J66)</f>
        <v>123.55919999999999</v>
      </c>
      <c r="T10" s="8">
        <f>AVERAGE(J45:J66)</f>
        <v>5.6163272727272719</v>
      </c>
      <c r="U10" s="9">
        <f>SUM(K45:K66)</f>
        <v>603.13</v>
      </c>
      <c r="V10" s="9">
        <f>AVERAGE(K45:K66)</f>
        <v>27.414999999999999</v>
      </c>
      <c r="W10" s="8">
        <f>AVERAGE(L45:L66)</f>
        <v>0.20251011656062595</v>
      </c>
      <c r="X10" s="8">
        <f>AVERAGE(M45:M66)</f>
        <v>17.06588235294118</v>
      </c>
      <c r="Y10" s="8">
        <f>AVERAGE(N45:N66)</f>
        <v>127.33999999999999</v>
      </c>
      <c r="Z10" s="14">
        <f>AVERAGE(O45:O66)</f>
        <v>2.2323529411764702</v>
      </c>
    </row>
    <row r="11" spans="7:46">
      <c r="G11">
        <v>1047</v>
      </c>
      <c r="H11" t="s">
        <v>131</v>
      </c>
      <c r="I11" t="s">
        <v>10</v>
      </c>
      <c r="J11" s="8">
        <f t="shared" si="0"/>
        <v>3.0330000000000004</v>
      </c>
      <c r="K11" s="9">
        <v>33.700000000000003</v>
      </c>
      <c r="L11" s="8">
        <v>0.11</v>
      </c>
      <c r="M11" s="8">
        <v>21.05</v>
      </c>
      <c r="N11">
        <v>120.25</v>
      </c>
      <c r="O11" s="8">
        <v>0.7</v>
      </c>
      <c r="P11" s="18"/>
      <c r="R11" t="s">
        <v>99</v>
      </c>
      <c r="S11" s="8">
        <f>SUM(J67:J100)</f>
        <v>382.22460000000012</v>
      </c>
      <c r="T11" s="8">
        <f>AVERAGE(J67:J100)</f>
        <v>11.241900000000003</v>
      </c>
      <c r="U11" s="9">
        <f>SUM(K67:K100)</f>
        <v>1083.0300000000002</v>
      </c>
      <c r="V11" s="9">
        <f>AVERAGE(K67:K100)</f>
        <v>32.819090909090917</v>
      </c>
      <c r="W11" s="8">
        <f>AVERAGE(L67:L100)</f>
        <v>0.24754309517449488</v>
      </c>
      <c r="X11" s="8">
        <f>AVERAGE(M67:M100)</f>
        <v>20.301875000000003</v>
      </c>
      <c r="Y11" s="8">
        <f>AVERAGE(N67:N100)</f>
        <v>107.90875</v>
      </c>
      <c r="Z11" s="14">
        <f>AVERAGE(O67:O100)</f>
        <v>1.8031250000000001</v>
      </c>
    </row>
    <row r="12" spans="7:46">
      <c r="G12">
        <v>1048</v>
      </c>
      <c r="H12" t="s">
        <v>132</v>
      </c>
      <c r="I12" t="s">
        <v>10</v>
      </c>
      <c r="J12" s="8">
        <f t="shared" si="0"/>
        <v>4.5276999999999994</v>
      </c>
      <c r="K12" s="9">
        <v>23.83</v>
      </c>
      <c r="L12" s="8">
        <v>0.09</v>
      </c>
      <c r="M12" s="8">
        <v>17.72</v>
      </c>
      <c r="N12">
        <v>61.7</v>
      </c>
      <c r="O12" s="8">
        <v>1.25</v>
      </c>
      <c r="P12" s="18"/>
      <c r="R12" t="s">
        <v>105</v>
      </c>
      <c r="S12" s="8">
        <f>SUM(J101:J115)</f>
        <v>74.332099999999997</v>
      </c>
      <c r="T12" s="8">
        <f>AVERAGE(J101:J115)</f>
        <v>4.955473333333333</v>
      </c>
      <c r="U12" s="9">
        <f>SUM(K101:K115)</f>
        <v>391.11</v>
      </c>
      <c r="V12" s="9">
        <f>AVERAGE(K101:K115)</f>
        <v>26.074000000000002</v>
      </c>
      <c r="W12" s="8">
        <f>AVERAGE(L101:L115)</f>
        <v>0.17207642278334043</v>
      </c>
      <c r="X12" s="8">
        <f>AVERAGE(M101:M115)</f>
        <v>20.864999999999998</v>
      </c>
      <c r="Y12" s="8">
        <f>AVERAGE(N101:N115)</f>
        <v>100.3175</v>
      </c>
      <c r="Z12" s="14">
        <f>AVERAGE(O101:O115)</f>
        <v>1.7225000000000001</v>
      </c>
    </row>
    <row r="13" spans="7:46">
      <c r="G13">
        <v>1025</v>
      </c>
      <c r="H13" t="s">
        <v>21</v>
      </c>
      <c r="I13" t="s">
        <v>10</v>
      </c>
      <c r="J13" s="8">
        <f t="shared" si="0"/>
        <v>5.2207000000000008</v>
      </c>
      <c r="K13" s="9">
        <v>30.71</v>
      </c>
      <c r="L13" s="8">
        <v>0.19</v>
      </c>
      <c r="M13" s="8">
        <v>17.2</v>
      </c>
      <c r="N13">
        <v>120.76</v>
      </c>
      <c r="O13" s="8">
        <v>1.26</v>
      </c>
      <c r="P13" s="18"/>
      <c r="T13" s="8"/>
      <c r="U13" s="8"/>
      <c r="V13" s="9"/>
      <c r="W13" s="8"/>
      <c r="X13" s="8"/>
      <c r="Z13" s="10"/>
    </row>
    <row r="14" spans="7:46">
      <c r="G14">
        <v>1024</v>
      </c>
      <c r="H14" t="s">
        <v>85</v>
      </c>
      <c r="I14" t="s">
        <v>10</v>
      </c>
      <c r="J14" s="8">
        <f t="shared" si="0"/>
        <v>5.402000000000001</v>
      </c>
      <c r="K14" s="9">
        <v>27.01</v>
      </c>
      <c r="L14" s="8">
        <v>0.17</v>
      </c>
      <c r="M14" s="8">
        <v>24.96</v>
      </c>
      <c r="N14">
        <v>84.57</v>
      </c>
      <c r="O14" s="8">
        <v>0.81</v>
      </c>
      <c r="P14" s="18"/>
      <c r="T14" s="8"/>
      <c r="U14" s="8"/>
      <c r="V14" s="9"/>
      <c r="W14" s="8"/>
      <c r="X14" s="8"/>
      <c r="Z14" s="10"/>
    </row>
    <row r="15" spans="7:46">
      <c r="G15">
        <v>1004</v>
      </c>
      <c r="H15" t="s">
        <v>133</v>
      </c>
      <c r="I15" t="s">
        <v>10</v>
      </c>
      <c r="J15" s="8">
        <f t="shared" si="0"/>
        <v>55.217199999999998</v>
      </c>
      <c r="K15" s="9">
        <v>44.53</v>
      </c>
      <c r="L15" s="8">
        <v>0.2</v>
      </c>
      <c r="M15" s="8">
        <v>37.11</v>
      </c>
      <c r="N15">
        <v>2.23</v>
      </c>
      <c r="O15" s="8">
        <v>0.13</v>
      </c>
      <c r="P15" s="18"/>
      <c r="T15" s="8"/>
      <c r="U15" s="8"/>
      <c r="V15" s="9"/>
      <c r="W15" s="8"/>
      <c r="X15" s="8"/>
      <c r="Z15" s="10"/>
    </row>
    <row r="16" spans="7:46">
      <c r="G16">
        <v>1001</v>
      </c>
      <c r="H16" t="s">
        <v>9</v>
      </c>
      <c r="I16" t="s">
        <v>10</v>
      </c>
      <c r="J16" s="8">
        <f t="shared" si="0"/>
        <v>81.126199999999997</v>
      </c>
      <c r="K16" s="9">
        <v>219.26</v>
      </c>
      <c r="L16" s="8">
        <v>1.24</v>
      </c>
      <c r="M16" s="8">
        <v>13.67</v>
      </c>
      <c r="N16">
        <v>56.72</v>
      </c>
      <c r="O16" s="8">
        <v>0.3</v>
      </c>
      <c r="P16" s="18"/>
      <c r="S16" s="8">
        <f>SUM(S9:S12)</f>
        <v>662.04673507306904</v>
      </c>
      <c r="T16" s="8">
        <f>SUM(S8:S12)</f>
        <v>1015.492935073069</v>
      </c>
      <c r="U16" s="8">
        <f>(S16/T16)*100</f>
        <v>65.194617530788818</v>
      </c>
      <c r="V16" s="9"/>
      <c r="W16" s="8"/>
      <c r="X16" s="8"/>
      <c r="Z16" s="13"/>
      <c r="AM16" s="36">
        <f>SUM(Tabela1[taxa de entrada])</f>
        <v>1048.4829350730683</v>
      </c>
      <c r="AN16" s="37">
        <f>AVERAGE(Tabela1[taxa de entrada])</f>
        <v>8.9613926074621233</v>
      </c>
      <c r="AO16" s="38">
        <f>SUM(Tabela1[usuarios])</f>
        <v>3818.01</v>
      </c>
      <c r="AP16" s="38">
        <f>AVERAGE(Tabela1[usuarios])</f>
        <v>33.200086956521744</v>
      </c>
      <c r="AQ16" s="37">
        <f>AN16/AP16</f>
        <v>0.26992075711120295</v>
      </c>
      <c r="AR16" s="37">
        <f>AVERAGE(Tabela1[taxa de entrada2])</f>
        <v>19.096262626262625</v>
      </c>
      <c r="AS16" s="37">
        <f>AVERAGE(Tabela1[latencia])</f>
        <v>108.46171717171721</v>
      </c>
      <c r="AT16" s="39">
        <f>AVERAGE(Tabela1[perda])</f>
        <v>1.8266666666666669</v>
      </c>
    </row>
    <row r="17" spans="7:26">
      <c r="G17">
        <v>1041</v>
      </c>
      <c r="H17" t="s">
        <v>24</v>
      </c>
      <c r="I17" t="s">
        <v>10</v>
      </c>
      <c r="J17" s="8">
        <f t="shared" si="0"/>
        <v>10.545599999999999</v>
      </c>
      <c r="K17" s="9">
        <v>43.94</v>
      </c>
      <c r="L17" s="8">
        <v>0.37</v>
      </c>
      <c r="M17" s="8">
        <v>21.12</v>
      </c>
      <c r="N17">
        <v>84.54</v>
      </c>
      <c r="O17" s="8">
        <v>2.37</v>
      </c>
      <c r="P17" s="18"/>
      <c r="S17" s="8">
        <f>S8</f>
        <v>353.44619999999998</v>
      </c>
      <c r="T17" s="8">
        <f>SUM(S8:S12)</f>
        <v>1015.492935073069</v>
      </c>
      <c r="U17" s="8">
        <f>(S17/T17)*100</f>
        <v>34.805382469211175</v>
      </c>
      <c r="V17" s="9"/>
      <c r="W17" s="8"/>
      <c r="X17" s="8"/>
      <c r="Z17" s="13"/>
    </row>
    <row r="18" spans="7:26">
      <c r="G18">
        <v>1040</v>
      </c>
      <c r="H18" t="s">
        <v>160</v>
      </c>
      <c r="I18" t="s">
        <v>10</v>
      </c>
      <c r="J18" s="8">
        <f t="shared" si="0"/>
        <v>4.851</v>
      </c>
      <c r="K18" s="9">
        <v>26.95</v>
      </c>
      <c r="L18" s="8">
        <v>0.24</v>
      </c>
      <c r="M18" s="8">
        <v>17.14</v>
      </c>
      <c r="N18">
        <v>53.18</v>
      </c>
      <c r="O18" s="8">
        <v>0.43</v>
      </c>
      <c r="P18" s="18"/>
      <c r="T18" s="8"/>
      <c r="U18" s="8"/>
      <c r="V18" s="9"/>
      <c r="W18" s="8"/>
      <c r="X18" s="8"/>
      <c r="Z18" s="13"/>
    </row>
    <row r="19" spans="7:26">
      <c r="G19">
        <v>1049</v>
      </c>
      <c r="H19" t="s">
        <v>25</v>
      </c>
      <c r="I19" t="s">
        <v>10</v>
      </c>
      <c r="J19" s="8">
        <f t="shared" si="0"/>
        <v>13.875</v>
      </c>
      <c r="K19" s="9">
        <v>55.5</v>
      </c>
      <c r="L19" s="8">
        <v>0.18</v>
      </c>
      <c r="M19" s="8">
        <v>19.63</v>
      </c>
      <c r="N19">
        <v>118.58</v>
      </c>
      <c r="O19" s="8">
        <v>2.81</v>
      </c>
      <c r="P19" s="18"/>
      <c r="T19" s="8"/>
      <c r="U19" s="8"/>
      <c r="V19" s="9"/>
      <c r="W19" s="8"/>
      <c r="X19" s="8"/>
      <c r="Z19" s="13">
        <f>Z8*100</f>
        <v>146.79999999999998</v>
      </c>
    </row>
    <row r="20" spans="7:26">
      <c r="G20">
        <v>1002</v>
      </c>
      <c r="H20" t="s">
        <v>11</v>
      </c>
      <c r="I20" t="s">
        <v>10</v>
      </c>
      <c r="J20" s="8">
        <f t="shared" si="0"/>
        <v>4.2146999999999997</v>
      </c>
      <c r="K20" s="9">
        <v>20.07</v>
      </c>
      <c r="L20" s="8">
        <v>0.25</v>
      </c>
      <c r="M20" s="8"/>
      <c r="O20" s="8"/>
      <c r="P20" s="18"/>
      <c r="T20" s="8"/>
      <c r="U20" s="8">
        <f>U8</f>
        <v>1188.6000000000001</v>
      </c>
      <c r="V20" s="9">
        <f>SUM(U8:U12)</f>
        <v>3676.9100000000003</v>
      </c>
      <c r="W20" s="8">
        <f>(U20/V20)*100</f>
        <v>32.326056389740302</v>
      </c>
      <c r="X20" s="8"/>
      <c r="Z20" s="14">
        <f t="shared" ref="Z20:Z25" si="1">Z9*100</f>
        <v>192.25</v>
      </c>
    </row>
    <row r="21" spans="7:26">
      <c r="G21">
        <v>1022</v>
      </c>
      <c r="H21" t="s">
        <v>20</v>
      </c>
      <c r="I21" t="s">
        <v>10</v>
      </c>
      <c r="J21" s="8">
        <f t="shared" si="0"/>
        <v>4.6045999999999996</v>
      </c>
      <c r="K21" s="9">
        <v>41.86</v>
      </c>
      <c r="L21" s="8">
        <v>0.21</v>
      </c>
      <c r="M21" s="8">
        <v>16.29</v>
      </c>
      <c r="N21">
        <v>129.86000000000001</v>
      </c>
      <c r="O21" s="8">
        <v>1.5</v>
      </c>
      <c r="P21" s="18"/>
      <c r="T21" s="8"/>
      <c r="U21" s="8">
        <f>SUM(U9:U12)</f>
        <v>2488.3100000000004</v>
      </c>
      <c r="V21" s="9">
        <f>SUM(U8:U12)</f>
        <v>3676.9100000000003</v>
      </c>
      <c r="W21" s="8">
        <f>(U21/V21)*100</f>
        <v>67.673943610259713</v>
      </c>
      <c r="X21" s="8"/>
      <c r="Z21" s="14">
        <f t="shared" si="1"/>
        <v>223.23529411764702</v>
      </c>
    </row>
    <row r="22" spans="7:26">
      <c r="G22">
        <v>1006</v>
      </c>
      <c r="H22" t="s">
        <v>13</v>
      </c>
      <c r="I22" t="s">
        <v>10</v>
      </c>
      <c r="J22" s="8">
        <f t="shared" si="0"/>
        <v>4.7796000000000003</v>
      </c>
      <c r="K22" s="9">
        <v>17.07</v>
      </c>
      <c r="L22" s="8">
        <v>0.11</v>
      </c>
      <c r="M22" s="8"/>
      <c r="O22" s="8"/>
      <c r="P22" s="18"/>
      <c r="T22" s="8"/>
      <c r="U22" s="8"/>
      <c r="V22" s="9"/>
      <c r="W22" s="8"/>
      <c r="X22" s="8"/>
      <c r="Z22" s="14">
        <f t="shared" si="1"/>
        <v>180.3125</v>
      </c>
    </row>
    <row r="23" spans="7:26">
      <c r="G23">
        <v>1023</v>
      </c>
      <c r="H23" t="s">
        <v>134</v>
      </c>
      <c r="I23" t="s">
        <v>10</v>
      </c>
      <c r="J23" s="8">
        <f t="shared" si="0"/>
        <v>22.9419</v>
      </c>
      <c r="K23" s="9">
        <v>84.97</v>
      </c>
      <c r="L23" s="8">
        <v>0.28000000000000003</v>
      </c>
      <c r="M23" s="8">
        <v>15.94</v>
      </c>
      <c r="N23">
        <v>108.44</v>
      </c>
      <c r="O23" s="8">
        <v>2.4500000000000002</v>
      </c>
      <c r="P23" s="18"/>
      <c r="T23" s="8"/>
      <c r="U23" s="8"/>
      <c r="V23" s="9"/>
      <c r="W23" s="8"/>
      <c r="X23" s="8"/>
      <c r="Z23" s="14">
        <f t="shared" si="1"/>
        <v>172.25</v>
      </c>
    </row>
    <row r="24" spans="7:26">
      <c r="G24">
        <v>1027</v>
      </c>
      <c r="H24" t="s">
        <v>135</v>
      </c>
      <c r="I24" t="s">
        <v>10</v>
      </c>
      <c r="J24" s="8">
        <f t="shared" si="0"/>
        <v>15.492400000000002</v>
      </c>
      <c r="K24" s="9">
        <v>55.33</v>
      </c>
      <c r="L24" s="8">
        <v>0.27</v>
      </c>
      <c r="M24" s="8">
        <v>18.66</v>
      </c>
      <c r="N24">
        <v>86.93</v>
      </c>
      <c r="O24" s="8">
        <v>0.49</v>
      </c>
      <c r="P24" s="18"/>
      <c r="T24" s="8"/>
      <c r="U24" s="8"/>
      <c r="V24" s="9"/>
      <c r="W24" s="8"/>
      <c r="X24" s="8"/>
      <c r="Z24" s="13">
        <f t="shared" si="1"/>
        <v>0</v>
      </c>
    </row>
    <row r="25" spans="7:26">
      <c r="G25">
        <v>1026</v>
      </c>
      <c r="H25" t="s">
        <v>22</v>
      </c>
      <c r="I25" t="s">
        <v>10</v>
      </c>
      <c r="J25" s="8">
        <f t="shared" si="0"/>
        <v>0</v>
      </c>
      <c r="K25" s="9">
        <v>40.68</v>
      </c>
      <c r="L25" s="8">
        <v>0.28000000000000003</v>
      </c>
      <c r="M25" s="8">
        <v>20.51</v>
      </c>
      <c r="N25">
        <v>112.89</v>
      </c>
      <c r="O25" s="8">
        <v>2.68</v>
      </c>
      <c r="P25" s="18"/>
      <c r="R25" s="8"/>
      <c r="S25" s="8"/>
      <c r="T25" s="8"/>
      <c r="U25" s="8"/>
      <c r="V25" s="9"/>
      <c r="W25" s="8"/>
      <c r="X25" s="8"/>
      <c r="Z25" s="13">
        <f t="shared" si="1"/>
        <v>0</v>
      </c>
    </row>
    <row r="26" spans="7:26">
      <c r="G26">
        <v>1005</v>
      </c>
      <c r="H26" t="s">
        <v>12</v>
      </c>
      <c r="I26" t="s">
        <v>10</v>
      </c>
      <c r="J26" s="8">
        <f t="shared" si="0"/>
        <v>0</v>
      </c>
      <c r="K26" s="9">
        <v>103.36</v>
      </c>
      <c r="L26" s="8">
        <v>0</v>
      </c>
      <c r="M26" s="8">
        <v>18.18</v>
      </c>
      <c r="N26">
        <v>84.17</v>
      </c>
      <c r="O26" s="8">
        <v>1.52</v>
      </c>
      <c r="P26" s="18"/>
      <c r="R26" s="8"/>
      <c r="S26" s="8"/>
      <c r="T26" s="8"/>
      <c r="U26" s="8"/>
      <c r="V26" s="9"/>
      <c r="W26" s="8"/>
      <c r="X26" s="8"/>
      <c r="Z26" s="13"/>
    </row>
    <row r="27" spans="7:26">
      <c r="G27">
        <v>1018</v>
      </c>
      <c r="H27" t="s">
        <v>16</v>
      </c>
      <c r="I27" t="s">
        <v>10</v>
      </c>
      <c r="J27" s="8">
        <f t="shared" si="0"/>
        <v>0</v>
      </c>
      <c r="K27" s="9"/>
      <c r="L27" s="8">
        <v>0</v>
      </c>
      <c r="M27" s="8">
        <v>21.97</v>
      </c>
      <c r="N27">
        <v>77.48</v>
      </c>
      <c r="O27" s="8">
        <v>0.93</v>
      </c>
      <c r="P27" s="18"/>
      <c r="R27" s="8"/>
      <c r="S27" s="8"/>
      <c r="T27" s="8"/>
      <c r="U27" s="8"/>
      <c r="V27" s="9"/>
      <c r="W27" s="8"/>
      <c r="X27" s="8"/>
      <c r="Z27" s="13"/>
    </row>
    <row r="28" spans="7:26">
      <c r="G28">
        <v>1021</v>
      </c>
      <c r="H28" t="s">
        <v>19</v>
      </c>
      <c r="I28" t="s">
        <v>10</v>
      </c>
      <c r="J28" s="8">
        <f t="shared" si="0"/>
        <v>10.337899999999999</v>
      </c>
      <c r="K28" s="9">
        <v>54.41</v>
      </c>
      <c r="L28" s="8">
        <v>0.72</v>
      </c>
      <c r="M28" s="8">
        <v>16.25</v>
      </c>
      <c r="N28">
        <v>128.27000000000001</v>
      </c>
      <c r="O28" s="8">
        <v>1.45</v>
      </c>
      <c r="P28" s="18"/>
      <c r="R28" s="8"/>
      <c r="S28" s="8"/>
      <c r="T28" s="8"/>
      <c r="U28" s="8"/>
      <c r="V28" s="9"/>
      <c r="W28" s="8"/>
      <c r="X28" s="8"/>
      <c r="Z28" s="13"/>
    </row>
    <row r="29" spans="7:26">
      <c r="G29">
        <v>1017</v>
      </c>
      <c r="H29" t="s">
        <v>15</v>
      </c>
      <c r="I29" t="s">
        <v>10</v>
      </c>
      <c r="J29" s="8">
        <f t="shared" si="0"/>
        <v>6.1659000000000006</v>
      </c>
      <c r="K29" s="9">
        <v>36.270000000000003</v>
      </c>
      <c r="L29" s="8">
        <v>0.19</v>
      </c>
      <c r="M29" s="8">
        <v>19.18</v>
      </c>
      <c r="N29">
        <v>85.16</v>
      </c>
      <c r="O29" s="8">
        <v>1.59</v>
      </c>
      <c r="P29" s="18"/>
      <c r="R29" s="8"/>
      <c r="S29" s="8"/>
      <c r="T29" s="8"/>
      <c r="U29" s="8"/>
      <c r="V29" s="9"/>
      <c r="W29" s="8"/>
      <c r="X29" s="8"/>
      <c r="Z29" s="10"/>
    </row>
    <row r="30" spans="7:26">
      <c r="G30">
        <v>1019</v>
      </c>
      <c r="H30" t="s">
        <v>17</v>
      </c>
      <c r="I30" t="s">
        <v>10</v>
      </c>
      <c r="J30" s="8">
        <f t="shared" si="0"/>
        <v>2.6508350730688934</v>
      </c>
      <c r="K30" s="9">
        <v>16.93</v>
      </c>
      <c r="L30" s="8">
        <v>0.17</v>
      </c>
      <c r="M30" s="8">
        <v>18.66</v>
      </c>
      <c r="N30">
        <v>89.56</v>
      </c>
      <c r="O30" s="8">
        <v>1.22</v>
      </c>
      <c r="P30" s="18"/>
      <c r="R30" s="8"/>
      <c r="S30" s="8"/>
      <c r="T30" s="8"/>
      <c r="U30" s="8"/>
      <c r="V30" s="9"/>
      <c r="W30" s="8"/>
      <c r="X30" s="8"/>
      <c r="Z30" s="10"/>
    </row>
    <row r="31" spans="7:26">
      <c r="G31">
        <v>2</v>
      </c>
      <c r="H31" t="s">
        <v>28</v>
      </c>
      <c r="I31" t="s">
        <v>86</v>
      </c>
      <c r="J31" s="8">
        <v>3.75</v>
      </c>
      <c r="K31" s="9">
        <v>23.95</v>
      </c>
      <c r="L31" s="8">
        <f t="shared" ref="L9:L72" si="2">J31/K31</f>
        <v>0.15657620041753653</v>
      </c>
      <c r="M31" s="8"/>
      <c r="O31" s="8"/>
      <c r="P31" s="18"/>
      <c r="R31" s="8"/>
      <c r="S31" s="8"/>
      <c r="T31" s="8"/>
      <c r="U31" s="8"/>
      <c r="V31" s="9"/>
      <c r="W31" s="8"/>
      <c r="X31" s="8"/>
      <c r="Z31" s="10"/>
    </row>
    <row r="32" spans="7:26">
      <c r="G32">
        <v>42</v>
      </c>
      <c r="H32" t="s">
        <v>89</v>
      </c>
      <c r="I32" t="s">
        <v>86</v>
      </c>
      <c r="J32" s="8">
        <v>14.04</v>
      </c>
      <c r="K32" s="9">
        <v>61.71</v>
      </c>
      <c r="L32" s="8">
        <f t="shared" si="2"/>
        <v>0.22751579970831307</v>
      </c>
      <c r="M32" s="8"/>
      <c r="O32" s="8"/>
      <c r="P32" s="18"/>
      <c r="R32" s="8"/>
      <c r="S32" s="8"/>
      <c r="T32" s="8"/>
      <c r="U32" s="8"/>
      <c r="V32" s="9"/>
      <c r="W32" s="8"/>
      <c r="X32" s="8"/>
      <c r="Z32" s="10"/>
    </row>
    <row r="33" spans="7:26">
      <c r="G33">
        <v>47</v>
      </c>
      <c r="H33" t="s">
        <v>37</v>
      </c>
      <c r="I33" t="s">
        <v>86</v>
      </c>
      <c r="J33" s="8">
        <v>0.88</v>
      </c>
      <c r="K33" s="9">
        <v>12.01</v>
      </c>
      <c r="L33" s="8">
        <f t="shared" si="2"/>
        <v>7.3272273105745217E-2</v>
      </c>
      <c r="M33" s="8">
        <v>19.579999999999998</v>
      </c>
      <c r="N33">
        <v>94.12</v>
      </c>
      <c r="O33" s="8">
        <v>1.94</v>
      </c>
      <c r="P33" s="18"/>
      <c r="R33" s="8"/>
      <c r="S33" s="8"/>
      <c r="T33" s="8"/>
      <c r="U33" s="8"/>
      <c r="V33" s="9"/>
      <c r="W33" s="8"/>
      <c r="X33" s="8"/>
      <c r="Z33" s="10"/>
    </row>
    <row r="34" spans="7:26">
      <c r="G34">
        <v>1</v>
      </c>
      <c r="H34" t="s">
        <v>161</v>
      </c>
      <c r="I34" t="s">
        <v>86</v>
      </c>
      <c r="J34" s="8">
        <v>6.1</v>
      </c>
      <c r="K34" s="9">
        <v>41.32</v>
      </c>
      <c r="L34" s="8">
        <f t="shared" si="2"/>
        <v>0.14762826718296224</v>
      </c>
      <c r="M34" s="8">
        <v>18.95</v>
      </c>
      <c r="N34">
        <v>80.900000000000006</v>
      </c>
      <c r="O34" s="8">
        <v>1.94</v>
      </c>
      <c r="P34" s="18"/>
      <c r="R34" s="8"/>
      <c r="S34" s="8"/>
      <c r="T34" s="8"/>
      <c r="U34" s="8"/>
      <c r="V34" s="9"/>
      <c r="W34" s="8"/>
      <c r="X34" s="8"/>
      <c r="Z34" s="10"/>
    </row>
    <row r="35" spans="7:26">
      <c r="G35">
        <v>46</v>
      </c>
      <c r="H35" t="s">
        <v>136</v>
      </c>
      <c r="I35" t="s">
        <v>86</v>
      </c>
      <c r="J35" s="8">
        <v>2.5499999999999998</v>
      </c>
      <c r="K35" s="9">
        <v>13.76</v>
      </c>
      <c r="L35" s="8">
        <f t="shared" si="2"/>
        <v>0.18531976744186046</v>
      </c>
      <c r="M35" s="8">
        <v>18.86</v>
      </c>
      <c r="N35">
        <v>102.06</v>
      </c>
      <c r="O35" s="8">
        <v>2.83</v>
      </c>
      <c r="P35" s="18"/>
      <c r="R35" s="8"/>
      <c r="S35" s="8"/>
      <c r="T35" s="8"/>
      <c r="U35" s="8"/>
      <c r="V35" s="9"/>
      <c r="W35" s="8"/>
      <c r="X35" s="8"/>
      <c r="Z35" s="10"/>
    </row>
    <row r="36" spans="7:26">
      <c r="G36">
        <v>16</v>
      </c>
      <c r="H36" t="s">
        <v>137</v>
      </c>
      <c r="I36" t="s">
        <v>86</v>
      </c>
      <c r="J36" s="8">
        <v>2.95</v>
      </c>
      <c r="K36" s="9">
        <v>18.2</v>
      </c>
      <c r="L36" s="8">
        <f t="shared" si="2"/>
        <v>0.16208791208791209</v>
      </c>
      <c r="M36" s="8">
        <v>18.66</v>
      </c>
      <c r="N36">
        <v>107.4</v>
      </c>
      <c r="O36" s="8">
        <v>1.92</v>
      </c>
      <c r="P36" s="18"/>
      <c r="R36" s="8"/>
      <c r="S36" s="8"/>
      <c r="T36" s="8"/>
      <c r="U36" s="8"/>
      <c r="V36" s="9"/>
      <c r="W36" s="8"/>
      <c r="X36" s="8"/>
      <c r="Z36" s="10"/>
    </row>
    <row r="37" spans="7:26">
      <c r="G37">
        <v>3</v>
      </c>
      <c r="H37" t="s">
        <v>29</v>
      </c>
      <c r="I37" t="s">
        <v>86</v>
      </c>
      <c r="J37" s="8">
        <v>2.93</v>
      </c>
      <c r="K37" s="9">
        <v>14.08</v>
      </c>
      <c r="L37" s="8">
        <f t="shared" si="2"/>
        <v>0.20809659090909091</v>
      </c>
      <c r="M37" s="8">
        <v>15.06</v>
      </c>
      <c r="N37">
        <v>116.69</v>
      </c>
      <c r="O37" s="8">
        <v>2.79</v>
      </c>
      <c r="P37" s="18"/>
      <c r="R37" s="8"/>
      <c r="S37" s="8"/>
      <c r="T37" s="8"/>
      <c r="U37" s="8"/>
      <c r="V37" s="9"/>
      <c r="W37" s="8"/>
      <c r="X37" s="8"/>
      <c r="Z37" s="10"/>
    </row>
    <row r="38" spans="7:26">
      <c r="G38">
        <v>45</v>
      </c>
      <c r="H38" t="s">
        <v>138</v>
      </c>
      <c r="I38" t="s">
        <v>86</v>
      </c>
      <c r="J38" s="8">
        <v>3.44</v>
      </c>
      <c r="K38" s="9">
        <v>14.11</v>
      </c>
      <c r="L38" s="8">
        <f t="shared" si="2"/>
        <v>0.24379872430900071</v>
      </c>
      <c r="M38" s="8">
        <v>19.649999999999999</v>
      </c>
      <c r="N38">
        <v>77.7</v>
      </c>
      <c r="O38" s="8">
        <v>0.92</v>
      </c>
      <c r="P38" s="18"/>
      <c r="T38" s="8"/>
      <c r="U38" s="8"/>
      <c r="V38" s="9"/>
      <c r="W38" s="8"/>
      <c r="X38" s="8"/>
      <c r="Z38" s="10"/>
    </row>
    <row r="39" spans="7:26">
      <c r="G39">
        <v>49</v>
      </c>
      <c r="H39" t="s">
        <v>90</v>
      </c>
      <c r="I39" t="s">
        <v>86</v>
      </c>
      <c r="J39" s="8">
        <v>6.14</v>
      </c>
      <c r="K39" s="9">
        <v>26.41</v>
      </c>
      <c r="L39" s="8">
        <f t="shared" si="2"/>
        <v>0.23248769405528208</v>
      </c>
      <c r="M39" s="8">
        <v>17.95</v>
      </c>
      <c r="N39">
        <v>110.1</v>
      </c>
      <c r="O39" s="8">
        <v>2.3199999999999998</v>
      </c>
      <c r="P39" s="18"/>
      <c r="T39" s="8"/>
      <c r="U39" s="8"/>
      <c r="V39" s="9"/>
      <c r="W39" s="8"/>
      <c r="X39" s="8"/>
      <c r="Z39" s="10"/>
    </row>
    <row r="40" spans="7:26">
      <c r="G40">
        <v>14</v>
      </c>
      <c r="H40" t="s">
        <v>87</v>
      </c>
      <c r="I40" t="s">
        <v>86</v>
      </c>
      <c r="J40" s="8">
        <v>0.89</v>
      </c>
      <c r="K40" s="9">
        <v>13.59</v>
      </c>
      <c r="L40" s="8">
        <f t="shared" si="2"/>
        <v>6.5489330389992648E-2</v>
      </c>
      <c r="M40" s="8">
        <v>19.559999999999999</v>
      </c>
      <c r="N40">
        <v>124.14</v>
      </c>
      <c r="O40" s="8">
        <v>1.91</v>
      </c>
      <c r="P40" s="18"/>
      <c r="T40" s="8"/>
      <c r="U40" s="8"/>
      <c r="V40" s="9"/>
      <c r="W40" s="8"/>
      <c r="X40" s="8"/>
      <c r="Z40" s="10"/>
    </row>
    <row r="41" spans="7:26">
      <c r="G41">
        <v>13</v>
      </c>
      <c r="H41" t="s">
        <v>31</v>
      </c>
      <c r="I41" t="s">
        <v>86</v>
      </c>
      <c r="J41" s="8">
        <v>0.84</v>
      </c>
      <c r="K41" s="9">
        <v>19.87</v>
      </c>
      <c r="L41" s="8">
        <f t="shared" si="2"/>
        <v>4.2274786109713129E-2</v>
      </c>
      <c r="M41" s="8">
        <v>19.489999999999998</v>
      </c>
      <c r="N41">
        <v>104.46</v>
      </c>
      <c r="O41" s="8">
        <v>1.66</v>
      </c>
      <c r="P41" s="18"/>
      <c r="T41" s="8"/>
      <c r="U41" s="8"/>
      <c r="V41" s="9"/>
      <c r="W41" s="8"/>
      <c r="X41" s="8"/>
      <c r="Z41" s="10"/>
    </row>
    <row r="42" spans="7:26">
      <c r="G42">
        <v>15</v>
      </c>
      <c r="H42" t="s">
        <v>33</v>
      </c>
      <c r="I42" t="s">
        <v>86</v>
      </c>
      <c r="J42" s="8">
        <v>19.25</v>
      </c>
      <c r="K42" s="9">
        <v>71.08</v>
      </c>
      <c r="L42" s="8">
        <f t="shared" si="2"/>
        <v>0.27082160945413619</v>
      </c>
      <c r="M42" s="8"/>
      <c r="O42" s="8"/>
      <c r="P42" s="18"/>
      <c r="T42" s="8"/>
      <c r="U42" s="8"/>
      <c r="V42" s="9"/>
      <c r="W42" s="8"/>
      <c r="X42" s="8"/>
      <c r="Z42" s="10"/>
    </row>
    <row r="43" spans="7:26">
      <c r="G43">
        <v>4</v>
      </c>
      <c r="H43" t="s">
        <v>30</v>
      </c>
      <c r="I43" t="s">
        <v>86</v>
      </c>
      <c r="J43" s="8">
        <v>1.0900000000000001</v>
      </c>
      <c r="K43" s="9">
        <v>12.9</v>
      </c>
      <c r="L43" s="8">
        <f t="shared" si="2"/>
        <v>8.4496124031007758E-2</v>
      </c>
      <c r="M43" s="8">
        <v>2.17</v>
      </c>
      <c r="N43">
        <v>108.9</v>
      </c>
      <c r="O43" s="8">
        <v>2.1</v>
      </c>
      <c r="P43" s="18"/>
      <c r="T43" s="8"/>
      <c r="U43" s="8"/>
      <c r="V43" s="9"/>
      <c r="W43" s="8"/>
      <c r="X43" s="8"/>
      <c r="Z43" s="10"/>
    </row>
    <row r="44" spans="7:26">
      <c r="G44">
        <v>18</v>
      </c>
      <c r="H44" t="s">
        <v>162</v>
      </c>
      <c r="I44" t="s">
        <v>86</v>
      </c>
      <c r="J44" s="8">
        <v>14.43</v>
      </c>
      <c r="K44" s="9">
        <v>51.12</v>
      </c>
      <c r="L44" s="8">
        <f t="shared" si="2"/>
        <v>0.28227699530516431</v>
      </c>
      <c r="M44" s="8">
        <v>20.23</v>
      </c>
      <c r="N44">
        <v>65.900000000000006</v>
      </c>
      <c r="O44" s="8">
        <v>1.52</v>
      </c>
      <c r="P44" s="18"/>
      <c r="T44" s="8"/>
      <c r="U44" s="8"/>
      <c r="V44" s="9"/>
      <c r="W44" s="8"/>
      <c r="X44" s="8"/>
      <c r="Z44" s="10"/>
    </row>
    <row r="45" spans="7:26">
      <c r="G45">
        <v>48</v>
      </c>
      <c r="H45" t="s">
        <v>38</v>
      </c>
      <c r="I45" t="s">
        <v>86</v>
      </c>
      <c r="J45" s="8">
        <v>2.2400000000000002</v>
      </c>
      <c r="K45" s="9">
        <v>16.739999999999998</v>
      </c>
      <c r="L45" s="8">
        <f t="shared" si="2"/>
        <v>0.13381123058542416</v>
      </c>
      <c r="M45" s="8">
        <v>20.04</v>
      </c>
      <c r="N45">
        <v>130.59</v>
      </c>
      <c r="O45" s="8">
        <v>2.23</v>
      </c>
      <c r="P45" s="18"/>
      <c r="T45" s="8"/>
      <c r="U45" s="8"/>
      <c r="V45" s="9"/>
      <c r="W45" s="8"/>
      <c r="X45" s="8"/>
      <c r="Z45" s="10"/>
    </row>
    <row r="46" spans="7:26">
      <c r="G46">
        <v>17</v>
      </c>
      <c r="H46" t="s">
        <v>88</v>
      </c>
      <c r="I46" t="s">
        <v>86</v>
      </c>
      <c r="J46" s="8">
        <v>2.21</v>
      </c>
      <c r="K46" s="9">
        <v>16.47</v>
      </c>
      <c r="L46" s="8">
        <f t="shared" si="2"/>
        <v>0.13418336369156042</v>
      </c>
      <c r="M46" s="8">
        <v>17.690000000000001</v>
      </c>
      <c r="N46">
        <v>93.84</v>
      </c>
      <c r="O46" s="8">
        <v>2.23</v>
      </c>
      <c r="P46" s="18"/>
      <c r="T46" s="8"/>
      <c r="U46" s="8"/>
      <c r="V46" s="9"/>
      <c r="W46" s="8"/>
      <c r="X46" s="8"/>
      <c r="Z46" s="10"/>
    </row>
    <row r="47" spans="7:26">
      <c r="G47">
        <v>43</v>
      </c>
      <c r="H47" t="s">
        <v>36</v>
      </c>
      <c r="I47" t="s">
        <v>86</v>
      </c>
      <c r="J47" s="8">
        <v>8.4499999999999993</v>
      </c>
      <c r="K47" s="9">
        <v>32.270000000000003</v>
      </c>
      <c r="L47" s="8">
        <f t="shared" si="2"/>
        <v>0.26185311434769132</v>
      </c>
      <c r="M47" s="8"/>
      <c r="O47" s="8"/>
      <c r="P47" s="18"/>
      <c r="T47" s="8"/>
      <c r="U47" s="8"/>
      <c r="V47" s="9"/>
      <c r="W47" s="8"/>
      <c r="X47" s="8"/>
      <c r="Z47" s="10"/>
    </row>
    <row r="48" spans="7:26">
      <c r="G48">
        <v>33</v>
      </c>
      <c r="H48" t="s">
        <v>163</v>
      </c>
      <c r="I48" t="s">
        <v>91</v>
      </c>
      <c r="J48" s="8">
        <v>5.48</v>
      </c>
      <c r="K48" s="9">
        <v>12.74</v>
      </c>
      <c r="L48" s="8">
        <f t="shared" si="2"/>
        <v>0.43014128728414447</v>
      </c>
      <c r="M48" s="8">
        <v>16.010000000000002</v>
      </c>
      <c r="N48">
        <v>107.39</v>
      </c>
      <c r="O48" s="8">
        <v>2.2200000000000002</v>
      </c>
      <c r="P48" s="18"/>
      <c r="T48" s="8"/>
      <c r="U48" s="8"/>
      <c r="V48" s="9"/>
      <c r="W48" s="8"/>
      <c r="X48" s="8"/>
      <c r="Z48" s="10"/>
    </row>
    <row r="49" spans="7:26">
      <c r="G49">
        <v>27</v>
      </c>
      <c r="H49" t="s">
        <v>93</v>
      </c>
      <c r="I49" t="s">
        <v>91</v>
      </c>
      <c r="J49" s="8">
        <v>8.48</v>
      </c>
      <c r="K49" s="9">
        <v>30.15</v>
      </c>
      <c r="L49" s="8">
        <f t="shared" si="2"/>
        <v>0.28126036484245442</v>
      </c>
      <c r="M49" s="8">
        <v>20.03</v>
      </c>
      <c r="N49">
        <v>127.72</v>
      </c>
      <c r="O49" s="8">
        <v>2.27</v>
      </c>
      <c r="P49" s="18"/>
      <c r="T49" s="8"/>
      <c r="U49" s="8"/>
      <c r="V49" s="9"/>
      <c r="W49" s="8"/>
      <c r="X49" s="8"/>
      <c r="Z49" s="10"/>
    </row>
    <row r="50" spans="7:26">
      <c r="G50">
        <v>54</v>
      </c>
      <c r="H50" t="s">
        <v>164</v>
      </c>
      <c r="I50" t="s">
        <v>91</v>
      </c>
      <c r="J50" s="8">
        <v>12.33</v>
      </c>
      <c r="K50" s="9">
        <v>51.64</v>
      </c>
      <c r="L50" s="8">
        <f t="shared" si="2"/>
        <v>0.23876839659178931</v>
      </c>
      <c r="M50" s="8">
        <v>20.9</v>
      </c>
      <c r="N50">
        <v>82.01</v>
      </c>
      <c r="O50" s="8">
        <v>2.1</v>
      </c>
      <c r="P50" s="18"/>
      <c r="T50" s="8"/>
      <c r="U50" s="8"/>
      <c r="V50" s="9"/>
      <c r="W50" s="8"/>
      <c r="X50" s="8"/>
      <c r="Z50" s="10"/>
    </row>
    <row r="51" spans="7:26">
      <c r="G51">
        <v>34</v>
      </c>
      <c r="H51" t="s">
        <v>47</v>
      </c>
      <c r="I51" t="s">
        <v>91</v>
      </c>
      <c r="J51" s="8">
        <v>0.86</v>
      </c>
      <c r="K51" s="9">
        <v>4.72</v>
      </c>
      <c r="L51" s="8">
        <f t="shared" si="2"/>
        <v>0.18220338983050849</v>
      </c>
      <c r="M51" s="8"/>
      <c r="O51" s="8"/>
      <c r="P51" s="18"/>
      <c r="T51" s="8"/>
      <c r="U51" s="8"/>
      <c r="V51" s="9"/>
      <c r="W51" s="8"/>
      <c r="X51" s="8"/>
      <c r="Z51" s="10"/>
    </row>
    <row r="52" spans="7:26">
      <c r="G52">
        <v>57</v>
      </c>
      <c r="H52" t="s">
        <v>165</v>
      </c>
      <c r="I52" t="s">
        <v>91</v>
      </c>
      <c r="J52" s="8">
        <v>6.67</v>
      </c>
      <c r="K52" s="9">
        <v>33.369999999999997</v>
      </c>
      <c r="L52" s="8">
        <f t="shared" si="2"/>
        <v>0.19988013185495956</v>
      </c>
      <c r="M52" s="8">
        <v>13.54</v>
      </c>
      <c r="N52">
        <v>135.13999999999999</v>
      </c>
      <c r="O52" s="8">
        <v>2.96</v>
      </c>
      <c r="P52" s="18"/>
      <c r="T52" s="8"/>
      <c r="U52" s="8"/>
      <c r="V52" s="9"/>
      <c r="W52" s="8"/>
      <c r="X52" s="8"/>
      <c r="Z52" s="10"/>
    </row>
    <row r="53" spans="7:26">
      <c r="G53">
        <v>8</v>
      </c>
      <c r="H53" t="s">
        <v>39</v>
      </c>
      <c r="I53" t="s">
        <v>91</v>
      </c>
      <c r="J53" s="8">
        <v>2.2999999999999998</v>
      </c>
      <c r="K53" s="9">
        <v>24.34</v>
      </c>
      <c r="L53" s="8">
        <f t="shared" si="2"/>
        <v>9.4494658997534911E-2</v>
      </c>
      <c r="M53" s="8"/>
      <c r="O53" s="8"/>
      <c r="P53" s="18"/>
      <c r="T53" s="8"/>
      <c r="U53" s="8"/>
      <c r="V53" s="9"/>
      <c r="W53" s="8"/>
      <c r="X53" s="8"/>
      <c r="Z53" s="10"/>
    </row>
    <row r="54" spans="7:26">
      <c r="G54">
        <v>9</v>
      </c>
      <c r="H54" t="s">
        <v>41</v>
      </c>
      <c r="I54" t="s">
        <v>91</v>
      </c>
      <c r="J54" s="8">
        <v>0.37</v>
      </c>
      <c r="K54" s="9">
        <v>11.34</v>
      </c>
      <c r="L54" s="8">
        <f t="shared" si="2"/>
        <v>3.2627865961199293E-2</v>
      </c>
      <c r="M54" s="8">
        <v>15.11</v>
      </c>
      <c r="N54">
        <v>169.68</v>
      </c>
      <c r="O54" s="8">
        <v>2.06</v>
      </c>
      <c r="P54" s="18"/>
      <c r="T54" s="8"/>
      <c r="U54" s="8"/>
      <c r="V54" s="9"/>
      <c r="W54" s="8"/>
      <c r="X54" s="8"/>
      <c r="Z54" s="10"/>
    </row>
    <row r="55" spans="7:26">
      <c r="G55">
        <v>30</v>
      </c>
      <c r="H55" t="s">
        <v>139</v>
      </c>
      <c r="I55" t="s">
        <v>91</v>
      </c>
      <c r="J55" s="8">
        <v>2.96</v>
      </c>
      <c r="K55" s="9">
        <v>25.61</v>
      </c>
      <c r="L55" s="8">
        <f t="shared" si="2"/>
        <v>0.11557985162046076</v>
      </c>
      <c r="M55" s="8">
        <v>15.93</v>
      </c>
      <c r="N55">
        <v>110.28</v>
      </c>
      <c r="O55" s="8">
        <v>2.39</v>
      </c>
      <c r="P55" s="18"/>
      <c r="T55" s="8"/>
      <c r="U55" s="8"/>
      <c r="V55" s="9"/>
      <c r="W55" s="8"/>
      <c r="X55" s="8"/>
      <c r="Z55" s="10"/>
    </row>
    <row r="56" spans="7:26">
      <c r="G56">
        <v>1007</v>
      </c>
      <c r="H56" t="s">
        <v>140</v>
      </c>
      <c r="I56" t="s">
        <v>91</v>
      </c>
      <c r="J56" s="8">
        <f>K56*L56</f>
        <v>10.4992</v>
      </c>
      <c r="K56" s="9">
        <v>32.81</v>
      </c>
      <c r="L56" s="8">
        <v>0.32</v>
      </c>
      <c r="M56" s="8">
        <v>21.49</v>
      </c>
      <c r="N56">
        <v>137.53</v>
      </c>
      <c r="O56" s="8">
        <v>0.12</v>
      </c>
      <c r="P56" s="18"/>
      <c r="T56" s="8"/>
      <c r="U56" s="8"/>
      <c r="V56" s="9"/>
      <c r="W56" s="8"/>
      <c r="X56" s="8"/>
      <c r="Z56" s="10"/>
    </row>
    <row r="57" spans="7:26">
      <c r="G57">
        <v>41</v>
      </c>
      <c r="H57" t="s">
        <v>51</v>
      </c>
      <c r="I57" t="s">
        <v>91</v>
      </c>
      <c r="J57" s="8">
        <v>8.39</v>
      </c>
      <c r="K57" s="9">
        <v>27.74</v>
      </c>
      <c r="L57" s="8">
        <f t="shared" si="2"/>
        <v>0.30245133381398703</v>
      </c>
      <c r="M57" s="8">
        <v>15.34</v>
      </c>
      <c r="N57">
        <v>148.08000000000001</v>
      </c>
      <c r="O57" s="8">
        <v>3.45</v>
      </c>
      <c r="P57" s="18"/>
      <c r="T57" s="8"/>
      <c r="U57" s="8"/>
      <c r="V57" s="9"/>
      <c r="W57" s="8"/>
      <c r="X57" s="8"/>
      <c r="Z57" s="10"/>
    </row>
    <row r="58" spans="7:26">
      <c r="G58">
        <v>39</v>
      </c>
      <c r="H58" t="s">
        <v>49</v>
      </c>
      <c r="I58" t="s">
        <v>91</v>
      </c>
      <c r="J58" s="8">
        <v>2.33</v>
      </c>
      <c r="K58" s="9">
        <v>11.53</v>
      </c>
      <c r="L58" s="8">
        <f t="shared" si="2"/>
        <v>0.20208152645273203</v>
      </c>
      <c r="M58" s="8">
        <v>12.9</v>
      </c>
      <c r="N58">
        <v>97.5</v>
      </c>
      <c r="O58" s="8">
        <v>2.91</v>
      </c>
      <c r="P58" s="18"/>
      <c r="T58" s="8"/>
      <c r="U58" s="8"/>
      <c r="V58" s="9"/>
      <c r="W58" s="8"/>
      <c r="X58" s="8"/>
      <c r="Z58" s="10"/>
    </row>
    <row r="59" spans="7:26">
      <c r="G59">
        <v>32</v>
      </c>
      <c r="H59" t="s">
        <v>141</v>
      </c>
      <c r="I59" t="s">
        <v>91</v>
      </c>
      <c r="J59" s="8">
        <v>5.71</v>
      </c>
      <c r="K59" s="9">
        <v>32.590000000000003</v>
      </c>
      <c r="L59" s="8">
        <f t="shared" si="2"/>
        <v>0.1752071187480822</v>
      </c>
      <c r="M59" s="8">
        <v>9.8000000000000007</v>
      </c>
      <c r="N59">
        <v>181.58</v>
      </c>
      <c r="O59" s="8">
        <v>3.51</v>
      </c>
      <c r="P59" s="18"/>
      <c r="T59" s="8"/>
      <c r="U59" s="8"/>
      <c r="V59" s="9"/>
      <c r="W59" s="8"/>
      <c r="X59" s="8"/>
      <c r="Z59" s="10"/>
    </row>
    <row r="60" spans="7:26">
      <c r="G60">
        <v>56</v>
      </c>
      <c r="H60" t="s">
        <v>142</v>
      </c>
      <c r="I60" t="s">
        <v>91</v>
      </c>
      <c r="J60" s="8">
        <v>1.1200000000000001</v>
      </c>
      <c r="K60" s="9">
        <v>9</v>
      </c>
      <c r="L60" s="8">
        <f t="shared" si="2"/>
        <v>0.12444444444444445</v>
      </c>
      <c r="M60" s="8">
        <v>19.41</v>
      </c>
      <c r="N60">
        <v>73.430000000000007</v>
      </c>
      <c r="O60" s="8">
        <v>0.79</v>
      </c>
      <c r="P60" s="18"/>
      <c r="T60" s="8"/>
      <c r="U60" s="8"/>
      <c r="V60" s="9"/>
      <c r="W60" s="8"/>
      <c r="X60" s="8"/>
      <c r="Z60" s="10"/>
    </row>
    <row r="61" spans="7:26">
      <c r="G61">
        <v>29</v>
      </c>
      <c r="H61" t="s">
        <v>46</v>
      </c>
      <c r="I61" t="s">
        <v>91</v>
      </c>
      <c r="J61" s="8">
        <v>6.04</v>
      </c>
      <c r="K61" s="9">
        <v>28.38</v>
      </c>
      <c r="L61" s="8">
        <f t="shared" si="2"/>
        <v>0.21282593375616632</v>
      </c>
      <c r="M61" s="8">
        <v>17.309999999999999</v>
      </c>
      <c r="N61">
        <v>186.99</v>
      </c>
      <c r="O61" s="8">
        <v>3.52</v>
      </c>
      <c r="P61" s="18"/>
      <c r="T61" s="8"/>
      <c r="U61" s="8"/>
      <c r="V61" s="9"/>
      <c r="W61" s="8"/>
      <c r="X61" s="8"/>
      <c r="Z61" s="10"/>
    </row>
    <row r="62" spans="7:26">
      <c r="G62">
        <v>31</v>
      </c>
      <c r="H62" t="s">
        <v>94</v>
      </c>
      <c r="I62" t="s">
        <v>91</v>
      </c>
      <c r="J62" s="8">
        <v>3.99</v>
      </c>
      <c r="K62" s="9">
        <v>22.39</v>
      </c>
      <c r="L62" s="8">
        <f t="shared" si="2"/>
        <v>0.17820455560518089</v>
      </c>
      <c r="M62" s="8">
        <v>17.079999999999998</v>
      </c>
      <c r="N62">
        <v>135.69999999999999</v>
      </c>
      <c r="O62" s="8">
        <v>1.97</v>
      </c>
      <c r="P62" s="18"/>
      <c r="T62" s="8"/>
      <c r="U62" s="8"/>
      <c r="V62" s="9"/>
      <c r="W62" s="8"/>
      <c r="X62" s="8"/>
      <c r="Z62" s="10"/>
    </row>
    <row r="63" spans="7:26">
      <c r="G63">
        <v>58</v>
      </c>
      <c r="H63" t="s">
        <v>98</v>
      </c>
      <c r="I63" t="s">
        <v>91</v>
      </c>
      <c r="J63" s="8">
        <v>9.02</v>
      </c>
      <c r="K63" s="9">
        <v>43.87</v>
      </c>
      <c r="L63" s="8">
        <f t="shared" si="2"/>
        <v>0.20560747663551401</v>
      </c>
      <c r="M63" s="8">
        <v>19.989999999999998</v>
      </c>
      <c r="N63">
        <v>104.6</v>
      </c>
      <c r="O63" s="8">
        <v>1.56</v>
      </c>
      <c r="P63" s="18"/>
      <c r="T63" s="8"/>
      <c r="U63" s="8"/>
      <c r="V63" s="9"/>
      <c r="W63" s="8"/>
      <c r="X63" s="8"/>
      <c r="Z63" s="10"/>
    </row>
    <row r="64" spans="7:26">
      <c r="G64">
        <v>11</v>
      </c>
      <c r="H64" t="s">
        <v>43</v>
      </c>
      <c r="I64" t="s">
        <v>91</v>
      </c>
      <c r="J64" s="8">
        <v>13.47</v>
      </c>
      <c r="K64" s="9">
        <v>86.16</v>
      </c>
      <c r="L64" s="8">
        <f t="shared" si="2"/>
        <v>0.15633704735376047</v>
      </c>
      <c r="M64" s="8"/>
      <c r="O64" s="8"/>
      <c r="P64" s="18"/>
      <c r="T64" s="8"/>
      <c r="U64" s="8"/>
      <c r="V64" s="9"/>
      <c r="W64" s="8"/>
      <c r="X64" s="8"/>
      <c r="Z64" s="10"/>
    </row>
    <row r="65" spans="7:26">
      <c r="G65">
        <v>26</v>
      </c>
      <c r="H65" t="s">
        <v>45</v>
      </c>
      <c r="I65" t="s">
        <v>91</v>
      </c>
      <c r="J65" s="8">
        <v>3.88</v>
      </c>
      <c r="K65" s="9">
        <v>13.7</v>
      </c>
      <c r="L65" s="8">
        <f t="shared" si="2"/>
        <v>0.28321167883211679</v>
      </c>
      <c r="M65" s="8">
        <v>17.55</v>
      </c>
      <c r="N65">
        <v>142.72</v>
      </c>
      <c r="O65" s="8">
        <v>1.66</v>
      </c>
      <c r="P65" s="18"/>
      <c r="T65" s="8"/>
      <c r="U65" s="8"/>
      <c r="V65" s="9"/>
      <c r="W65" s="8"/>
      <c r="X65" s="8"/>
      <c r="Z65" s="10"/>
    </row>
    <row r="66" spans="7:26">
      <c r="G66">
        <v>12</v>
      </c>
      <c r="H66" t="s">
        <v>44</v>
      </c>
      <c r="I66" t="s">
        <v>91</v>
      </c>
      <c r="J66" s="8">
        <v>6.76</v>
      </c>
      <c r="K66" s="9">
        <v>35.57</v>
      </c>
      <c r="L66" s="8">
        <f t="shared" si="2"/>
        <v>0.19004779308405959</v>
      </c>
      <c r="M66" s="8"/>
      <c r="O66" s="8"/>
      <c r="P66" s="18"/>
      <c r="T66" s="8"/>
      <c r="U66" s="8"/>
      <c r="V66" s="9"/>
      <c r="W66" s="8"/>
      <c r="X66" s="8"/>
      <c r="Z66" s="10"/>
    </row>
    <row r="67" spans="7:26">
      <c r="G67">
        <v>40</v>
      </c>
      <c r="H67" t="s">
        <v>166</v>
      </c>
      <c r="I67" t="s">
        <v>91</v>
      </c>
      <c r="J67" s="8">
        <v>2.64</v>
      </c>
      <c r="K67" s="9">
        <v>15.84</v>
      </c>
      <c r="L67" s="8">
        <f t="shared" si="2"/>
        <v>0.16666666666666669</v>
      </c>
      <c r="M67" s="8">
        <v>17.260000000000002</v>
      </c>
      <c r="N67">
        <v>155.51</v>
      </c>
      <c r="O67" s="8">
        <v>3.38</v>
      </c>
      <c r="P67" s="18"/>
      <c r="T67" s="8"/>
      <c r="U67" s="8"/>
      <c r="V67" s="9"/>
      <c r="W67" s="8"/>
      <c r="X67" s="8"/>
      <c r="Z67" s="10"/>
    </row>
    <row r="68" spans="7:26">
      <c r="G68">
        <v>55</v>
      </c>
      <c r="H68" t="s">
        <v>97</v>
      </c>
      <c r="I68" t="s">
        <v>91</v>
      </c>
      <c r="J68" s="8">
        <v>8.0500000000000007</v>
      </c>
      <c r="K68" s="9">
        <v>32.44</v>
      </c>
      <c r="L68" s="8">
        <f t="shared" si="2"/>
        <v>0.24815043156596797</v>
      </c>
      <c r="M68" s="8">
        <v>18.11</v>
      </c>
      <c r="N68">
        <v>144.19</v>
      </c>
      <c r="O68" s="8">
        <v>1.58</v>
      </c>
      <c r="P68" s="18"/>
      <c r="T68" s="8"/>
      <c r="U68" s="8"/>
      <c r="V68" s="9"/>
      <c r="W68" s="8"/>
      <c r="X68" s="8"/>
      <c r="Z68" s="10"/>
    </row>
    <row r="69" spans="7:26">
      <c r="G69">
        <v>10</v>
      </c>
      <c r="H69" t="s">
        <v>92</v>
      </c>
      <c r="I69" t="s">
        <v>91</v>
      </c>
      <c r="J69" s="8">
        <v>15.12</v>
      </c>
      <c r="K69" s="9">
        <v>58.56</v>
      </c>
      <c r="L69" s="8">
        <f t="shared" si="2"/>
        <v>0.25819672131147536</v>
      </c>
      <c r="M69" s="8">
        <v>15.24</v>
      </c>
      <c r="N69">
        <v>162.53</v>
      </c>
      <c r="O69" s="8">
        <v>2.78</v>
      </c>
      <c r="P69" s="18"/>
      <c r="T69" s="8"/>
      <c r="U69" s="8"/>
      <c r="V69" s="9"/>
      <c r="W69" s="8"/>
      <c r="X69" s="8"/>
      <c r="Z69" s="10"/>
    </row>
    <row r="70" spans="7:26">
      <c r="G70">
        <v>59</v>
      </c>
      <c r="H70" t="s">
        <v>167</v>
      </c>
      <c r="I70" t="s">
        <v>91</v>
      </c>
      <c r="J70" s="8">
        <v>2.93</v>
      </c>
      <c r="K70" s="9">
        <v>19.77</v>
      </c>
      <c r="L70" s="8">
        <f t="shared" si="2"/>
        <v>0.14820435002529087</v>
      </c>
      <c r="M70" s="8"/>
      <c r="O70" s="8"/>
      <c r="P70" s="18"/>
      <c r="T70" s="8"/>
      <c r="U70" s="8"/>
      <c r="V70" s="9"/>
      <c r="W70" s="8"/>
      <c r="X70" s="8"/>
      <c r="Z70" s="10"/>
    </row>
    <row r="71" spans="7:26">
      <c r="G71">
        <v>25</v>
      </c>
      <c r="H71" t="s">
        <v>143</v>
      </c>
      <c r="I71" t="s">
        <v>91</v>
      </c>
      <c r="J71" s="8">
        <v>2.97</v>
      </c>
      <c r="K71" s="9">
        <v>16.3</v>
      </c>
      <c r="L71" s="8">
        <f t="shared" si="2"/>
        <v>0.18220858895705522</v>
      </c>
      <c r="M71" s="8">
        <v>20.41</v>
      </c>
      <c r="N71">
        <v>66.95</v>
      </c>
      <c r="O71" s="8">
        <v>1.66</v>
      </c>
      <c r="P71" s="18"/>
      <c r="T71" s="8"/>
      <c r="U71" s="8"/>
      <c r="V71" s="9"/>
      <c r="W71" s="8"/>
      <c r="X71" s="8"/>
      <c r="Z71" s="10"/>
    </row>
    <row r="72" spans="7:26">
      <c r="G72">
        <v>53</v>
      </c>
      <c r="H72" t="s">
        <v>96</v>
      </c>
      <c r="I72" t="s">
        <v>91</v>
      </c>
      <c r="J72" s="8">
        <v>1.53</v>
      </c>
      <c r="K72" s="9">
        <v>9.69</v>
      </c>
      <c r="L72" s="8">
        <f t="shared" si="2"/>
        <v>0.15789473684210528</v>
      </c>
      <c r="M72" s="8">
        <v>21.21</v>
      </c>
      <c r="N72">
        <v>106.45</v>
      </c>
      <c r="O72" s="8">
        <v>1.01</v>
      </c>
      <c r="P72" s="18"/>
      <c r="T72" s="8"/>
      <c r="U72" s="8"/>
      <c r="V72" s="9"/>
      <c r="W72" s="8"/>
      <c r="X72" s="8"/>
      <c r="Z72" s="10"/>
    </row>
    <row r="73" spans="7:26">
      <c r="G73">
        <v>35</v>
      </c>
      <c r="H73" t="s">
        <v>48</v>
      </c>
      <c r="I73" t="s">
        <v>91</v>
      </c>
      <c r="J73" s="8">
        <v>1.64</v>
      </c>
      <c r="K73" s="9">
        <v>6.11</v>
      </c>
      <c r="L73" s="8">
        <f t="shared" ref="L73:L124" si="3">J73/K73</f>
        <v>0.26841243862520453</v>
      </c>
      <c r="M73" s="8"/>
      <c r="O73" s="8"/>
      <c r="P73" s="18"/>
      <c r="T73" s="8"/>
      <c r="U73" s="8"/>
      <c r="V73" s="9"/>
      <c r="W73" s="8"/>
      <c r="X73" s="8"/>
      <c r="Z73" s="10"/>
    </row>
    <row r="74" spans="7:26">
      <c r="G74">
        <v>28</v>
      </c>
      <c r="H74" t="s">
        <v>144</v>
      </c>
      <c r="I74" t="s">
        <v>91</v>
      </c>
      <c r="J74" s="8">
        <v>3.19</v>
      </c>
      <c r="K74" s="9">
        <v>18.05</v>
      </c>
      <c r="L74" s="8">
        <f t="shared" si="3"/>
        <v>0.17673130193905817</v>
      </c>
      <c r="M74" s="8">
        <v>17.3</v>
      </c>
      <c r="N74">
        <v>132.18</v>
      </c>
      <c r="O74" s="8">
        <v>1.77</v>
      </c>
      <c r="P74" s="18"/>
      <c r="T74" s="8"/>
      <c r="U74" s="8"/>
      <c r="V74" s="9"/>
      <c r="W74" s="8"/>
      <c r="X74" s="8"/>
      <c r="Z74" s="10"/>
    </row>
    <row r="75" spans="7:26">
      <c r="G75">
        <v>1008</v>
      </c>
      <c r="H75" t="s">
        <v>54</v>
      </c>
      <c r="I75" t="s">
        <v>99</v>
      </c>
      <c r="J75" s="8">
        <f>K75*L75</f>
        <v>14.324999999999999</v>
      </c>
      <c r="K75" s="9">
        <v>47.75</v>
      </c>
      <c r="L75" s="8">
        <v>0.3</v>
      </c>
      <c r="M75" s="8">
        <v>15.23</v>
      </c>
      <c r="N75">
        <v>142.05000000000001</v>
      </c>
      <c r="O75" s="8">
        <v>0.91</v>
      </c>
      <c r="P75" s="18"/>
      <c r="T75" s="8"/>
      <c r="U75" s="8"/>
      <c r="V75" s="9"/>
      <c r="W75" s="8"/>
      <c r="X75" s="8"/>
      <c r="Z75" s="10"/>
    </row>
    <row r="76" spans="7:26">
      <c r="G76">
        <v>1060</v>
      </c>
      <c r="H76" t="s">
        <v>67</v>
      </c>
      <c r="I76" t="s">
        <v>99</v>
      </c>
      <c r="J76" s="8">
        <f t="shared" ref="J76:J109" si="4">K76*L76</f>
        <v>6.048</v>
      </c>
      <c r="K76" s="9">
        <v>30.24</v>
      </c>
      <c r="L76" s="8">
        <v>0.2</v>
      </c>
      <c r="M76" s="8">
        <v>17.68</v>
      </c>
      <c r="N76">
        <v>119.77</v>
      </c>
      <c r="O76" s="8">
        <v>2.62</v>
      </c>
      <c r="P76" s="18"/>
      <c r="T76" s="8"/>
      <c r="U76" s="8"/>
      <c r="V76" s="9"/>
      <c r="W76" s="8"/>
      <c r="X76" s="8"/>
      <c r="Z76" s="10"/>
    </row>
    <row r="77" spans="7:26">
      <c r="G77">
        <v>1043</v>
      </c>
      <c r="H77" t="s">
        <v>60</v>
      </c>
      <c r="I77" t="s">
        <v>99</v>
      </c>
      <c r="J77" s="8">
        <f t="shared" si="4"/>
        <v>5.8498000000000001</v>
      </c>
      <c r="K77" s="9">
        <v>26.59</v>
      </c>
      <c r="L77" s="8">
        <v>0.22</v>
      </c>
      <c r="M77" s="8">
        <v>22.31</v>
      </c>
      <c r="N77">
        <v>114.27</v>
      </c>
      <c r="O77" s="8">
        <v>2.46</v>
      </c>
      <c r="P77" s="18"/>
      <c r="T77" s="8"/>
      <c r="U77" s="8"/>
      <c r="V77" s="9"/>
      <c r="W77" s="8"/>
      <c r="X77" s="8"/>
      <c r="Z77" s="10"/>
    </row>
    <row r="78" spans="7:26">
      <c r="G78">
        <v>1046</v>
      </c>
      <c r="H78" t="s">
        <v>63</v>
      </c>
      <c r="I78" t="s">
        <v>99</v>
      </c>
      <c r="J78" s="8">
        <f t="shared" si="4"/>
        <v>2.8724999999999996</v>
      </c>
      <c r="K78" s="9">
        <v>19.149999999999999</v>
      </c>
      <c r="L78" s="8">
        <v>0.15</v>
      </c>
      <c r="M78" s="8">
        <v>23.8</v>
      </c>
      <c r="N78">
        <v>94.18</v>
      </c>
      <c r="O78" s="8">
        <v>1.61</v>
      </c>
      <c r="P78" s="18"/>
      <c r="T78" s="8"/>
      <c r="U78" s="8"/>
      <c r="V78" s="9"/>
      <c r="W78" s="8"/>
      <c r="X78" s="8"/>
      <c r="Z78" s="10"/>
    </row>
    <row r="79" spans="7:26">
      <c r="G79">
        <v>1045</v>
      </c>
      <c r="H79" t="s">
        <v>62</v>
      </c>
      <c r="I79" t="s">
        <v>99</v>
      </c>
      <c r="J79" s="8">
        <f t="shared" si="4"/>
        <v>0</v>
      </c>
      <c r="K79" s="9"/>
      <c r="L79" s="8">
        <v>0</v>
      </c>
      <c r="M79" s="8">
        <v>19.27</v>
      </c>
      <c r="N79">
        <v>114.43</v>
      </c>
      <c r="O79" s="8">
        <v>1.02</v>
      </c>
      <c r="P79" s="18"/>
      <c r="T79" s="8"/>
      <c r="U79" s="8"/>
      <c r="V79" s="9"/>
      <c r="W79" s="8"/>
      <c r="X79" s="8"/>
      <c r="Z79" s="10"/>
    </row>
    <row r="80" spans="7:26">
      <c r="G80">
        <v>1044</v>
      </c>
      <c r="H80" t="s">
        <v>61</v>
      </c>
      <c r="I80" t="s">
        <v>99</v>
      </c>
      <c r="J80" s="8">
        <f t="shared" si="4"/>
        <v>4.6937000000000006</v>
      </c>
      <c r="K80" s="9">
        <v>27.61</v>
      </c>
      <c r="L80" s="8">
        <v>0.17</v>
      </c>
      <c r="M80" s="8">
        <v>25.89</v>
      </c>
      <c r="N80">
        <v>52.4</v>
      </c>
      <c r="O80" s="8">
        <v>1.27</v>
      </c>
      <c r="P80" s="18"/>
      <c r="T80" s="8"/>
      <c r="U80" s="8"/>
      <c r="V80" s="9"/>
      <c r="W80" s="8"/>
      <c r="X80" s="8"/>
      <c r="Z80" s="10"/>
    </row>
    <row r="81" spans="7:26">
      <c r="G81">
        <v>1042</v>
      </c>
      <c r="H81" t="s">
        <v>70</v>
      </c>
      <c r="I81" t="s">
        <v>99</v>
      </c>
      <c r="J81" s="8">
        <f t="shared" si="4"/>
        <v>13.7637</v>
      </c>
      <c r="K81" s="9">
        <v>33.57</v>
      </c>
      <c r="L81" s="8">
        <v>0.41</v>
      </c>
      <c r="M81" s="8">
        <v>16.100000000000001</v>
      </c>
      <c r="N81">
        <v>87.05</v>
      </c>
      <c r="O81" s="8">
        <v>1.17</v>
      </c>
      <c r="P81" s="18"/>
      <c r="T81" s="8"/>
      <c r="U81" s="8"/>
      <c r="V81" s="9"/>
      <c r="W81" s="8"/>
      <c r="X81" s="8"/>
      <c r="Z81" s="10"/>
    </row>
    <row r="82" spans="7:26">
      <c r="G82">
        <v>1032</v>
      </c>
      <c r="H82" t="s">
        <v>168</v>
      </c>
      <c r="I82" t="s">
        <v>99</v>
      </c>
      <c r="J82" s="8">
        <f t="shared" si="4"/>
        <v>3.4320000000000004</v>
      </c>
      <c r="K82" s="9">
        <v>17.16</v>
      </c>
      <c r="L82" s="8">
        <v>0.2</v>
      </c>
      <c r="M82" s="8">
        <v>22.9</v>
      </c>
      <c r="N82">
        <v>45.52</v>
      </c>
      <c r="O82" s="8">
        <v>0.67</v>
      </c>
      <c r="P82" s="18"/>
      <c r="T82" s="8"/>
      <c r="U82" s="8"/>
      <c r="V82" s="9"/>
      <c r="W82" s="8"/>
      <c r="X82" s="8"/>
      <c r="Z82" s="10"/>
    </row>
    <row r="83" spans="7:26">
      <c r="G83">
        <v>1012</v>
      </c>
      <c r="H83" t="s">
        <v>145</v>
      </c>
      <c r="I83" t="s">
        <v>99</v>
      </c>
      <c r="J83" s="8">
        <f t="shared" si="4"/>
        <v>4.0575999999999999</v>
      </c>
      <c r="K83" s="9">
        <v>25.36</v>
      </c>
      <c r="L83" s="8">
        <v>0.16</v>
      </c>
      <c r="M83" s="8">
        <v>17.38</v>
      </c>
      <c r="N83">
        <v>93.74</v>
      </c>
      <c r="O83" s="8">
        <v>1.28</v>
      </c>
      <c r="P83" s="18"/>
      <c r="T83" s="8"/>
      <c r="U83" s="8"/>
      <c r="V83" s="9"/>
      <c r="W83" s="8"/>
      <c r="X83" s="8"/>
      <c r="Z83" s="10"/>
    </row>
    <row r="84" spans="7:26">
      <c r="G84">
        <v>1031</v>
      </c>
      <c r="H84" t="s">
        <v>69</v>
      </c>
      <c r="I84" t="s">
        <v>99</v>
      </c>
      <c r="J84" s="8">
        <f t="shared" si="4"/>
        <v>3.0044000000000004</v>
      </c>
      <c r="K84" s="9">
        <v>21.46</v>
      </c>
      <c r="L84" s="8">
        <v>0.14000000000000001</v>
      </c>
      <c r="M84" s="8">
        <v>20.93</v>
      </c>
      <c r="N84">
        <v>98.47</v>
      </c>
      <c r="O84" s="8">
        <v>1.66</v>
      </c>
      <c r="P84" s="18"/>
      <c r="T84" s="8"/>
      <c r="U84" s="8"/>
      <c r="V84" s="9"/>
      <c r="W84" s="8"/>
      <c r="X84" s="8"/>
      <c r="Z84" s="10"/>
    </row>
    <row r="85" spans="7:26">
      <c r="G85">
        <v>1051</v>
      </c>
      <c r="H85" t="s">
        <v>72</v>
      </c>
      <c r="I85" t="s">
        <v>99</v>
      </c>
      <c r="J85" s="8">
        <f t="shared" si="4"/>
        <v>5.3620000000000001</v>
      </c>
      <c r="K85" s="9">
        <v>26.81</v>
      </c>
      <c r="L85" s="8">
        <v>0.2</v>
      </c>
      <c r="M85" s="8">
        <v>21.91</v>
      </c>
      <c r="N85">
        <v>59.55</v>
      </c>
      <c r="O85" s="8">
        <v>0.64</v>
      </c>
      <c r="P85" s="18"/>
      <c r="T85" s="8"/>
      <c r="U85" s="8"/>
      <c r="V85" s="9"/>
      <c r="W85" s="8"/>
      <c r="X85" s="8"/>
      <c r="Z85" s="10"/>
    </row>
    <row r="86" spans="7:26">
      <c r="G86">
        <v>1036</v>
      </c>
      <c r="H86" t="s">
        <v>59</v>
      </c>
      <c r="I86" t="s">
        <v>99</v>
      </c>
      <c r="J86" s="8">
        <f t="shared" si="4"/>
        <v>19.754799999999999</v>
      </c>
      <c r="K86" s="9">
        <v>34.06</v>
      </c>
      <c r="L86" s="8">
        <v>0.57999999999999996</v>
      </c>
      <c r="M86" s="8">
        <v>18.27</v>
      </c>
      <c r="N86">
        <v>113.1</v>
      </c>
      <c r="O86" s="8">
        <v>2.15</v>
      </c>
      <c r="P86" s="18"/>
      <c r="T86" s="8"/>
      <c r="U86" s="8"/>
      <c r="V86" s="9"/>
      <c r="W86" s="8"/>
      <c r="X86" s="8"/>
      <c r="Z86" s="10"/>
    </row>
    <row r="87" spans="7:26">
      <c r="G87">
        <v>1033</v>
      </c>
      <c r="H87" t="s">
        <v>146</v>
      </c>
      <c r="I87" t="s">
        <v>99</v>
      </c>
      <c r="J87" s="8">
        <f t="shared" si="4"/>
        <v>1.0549000000000002</v>
      </c>
      <c r="K87" s="9">
        <v>15.07</v>
      </c>
      <c r="L87" s="8">
        <v>7.0000000000000007E-2</v>
      </c>
      <c r="M87" s="8">
        <v>25.59</v>
      </c>
      <c r="N87">
        <v>58.64</v>
      </c>
      <c r="O87" s="8">
        <v>1.29</v>
      </c>
      <c r="P87" s="18"/>
      <c r="T87" s="8"/>
      <c r="U87" s="8"/>
      <c r="V87" s="9"/>
      <c r="W87" s="8"/>
      <c r="X87" s="8"/>
      <c r="Z87" s="10"/>
    </row>
    <row r="88" spans="7:26">
      <c r="G88">
        <v>1055</v>
      </c>
      <c r="H88" t="s">
        <v>103</v>
      </c>
      <c r="I88" t="s">
        <v>99</v>
      </c>
      <c r="J88" s="8">
        <f t="shared" si="4"/>
        <v>8.6196000000000002</v>
      </c>
      <c r="K88" s="9">
        <v>39.18</v>
      </c>
      <c r="L88" s="8">
        <v>0.22</v>
      </c>
      <c r="M88" s="8">
        <v>21.11</v>
      </c>
      <c r="N88">
        <v>153.27000000000001</v>
      </c>
      <c r="O88" s="8">
        <v>4.46</v>
      </c>
      <c r="P88" s="18"/>
      <c r="T88" s="8"/>
      <c r="U88" s="8"/>
      <c r="V88" s="9"/>
      <c r="W88" s="8"/>
      <c r="X88" s="8"/>
      <c r="Z88" s="10"/>
    </row>
    <row r="89" spans="7:26">
      <c r="G89">
        <v>1003</v>
      </c>
      <c r="H89" t="s">
        <v>52</v>
      </c>
      <c r="I89" t="s">
        <v>99</v>
      </c>
      <c r="J89" s="8">
        <f t="shared" si="4"/>
        <v>3.8860000000000001</v>
      </c>
      <c r="K89" s="9">
        <v>19.43</v>
      </c>
      <c r="L89" s="8">
        <v>0.2</v>
      </c>
      <c r="M89" s="8">
        <v>18.41</v>
      </c>
      <c r="N89">
        <v>76.81</v>
      </c>
      <c r="O89" s="8">
        <v>1.8</v>
      </c>
      <c r="P89" s="18"/>
      <c r="T89" s="8"/>
      <c r="U89" s="8"/>
      <c r="V89" s="9"/>
      <c r="W89" s="8"/>
      <c r="X89" s="8"/>
      <c r="Z89" s="10"/>
    </row>
    <row r="90" spans="7:26">
      <c r="G90">
        <v>1030</v>
      </c>
      <c r="H90" t="s">
        <v>57</v>
      </c>
      <c r="I90" t="s">
        <v>99</v>
      </c>
      <c r="J90" s="8">
        <f t="shared" si="4"/>
        <v>122.83440000000002</v>
      </c>
      <c r="K90" s="9">
        <v>132.08000000000001</v>
      </c>
      <c r="L90" s="8">
        <v>0.93</v>
      </c>
      <c r="M90" s="8">
        <v>29.91</v>
      </c>
      <c r="N90">
        <v>97.54</v>
      </c>
      <c r="O90" s="8">
        <v>2.02</v>
      </c>
      <c r="P90" s="19"/>
    </row>
    <row r="91" spans="7:26">
      <c r="G91">
        <v>1010</v>
      </c>
      <c r="H91" t="s">
        <v>147</v>
      </c>
      <c r="I91" t="s">
        <v>99</v>
      </c>
      <c r="J91" s="8">
        <f t="shared" si="4"/>
        <v>40.1907</v>
      </c>
      <c r="K91" s="9">
        <v>70.510000000000005</v>
      </c>
      <c r="L91" s="8">
        <v>0.56999999999999995</v>
      </c>
      <c r="M91" s="8">
        <v>21.34</v>
      </c>
      <c r="N91">
        <v>53.74</v>
      </c>
      <c r="O91" s="8">
        <v>0.69</v>
      </c>
      <c r="P91" s="19"/>
    </row>
    <row r="92" spans="7:26">
      <c r="G92">
        <v>1034</v>
      </c>
      <c r="H92" t="s">
        <v>148</v>
      </c>
      <c r="I92" t="s">
        <v>99</v>
      </c>
      <c r="J92" s="8">
        <f t="shared" si="4"/>
        <v>15.635</v>
      </c>
      <c r="K92" s="9">
        <v>62.54</v>
      </c>
      <c r="L92" s="8">
        <v>0.25</v>
      </c>
      <c r="M92" s="8">
        <v>17.11</v>
      </c>
      <c r="N92">
        <v>128.30000000000001</v>
      </c>
      <c r="O92" s="8">
        <v>2.96</v>
      </c>
      <c r="P92" s="19"/>
    </row>
    <row r="93" spans="7:26">
      <c r="G93">
        <v>1028</v>
      </c>
      <c r="H93" t="s">
        <v>56</v>
      </c>
      <c r="I93" t="s">
        <v>99</v>
      </c>
      <c r="J93" s="8">
        <f t="shared" si="4"/>
        <v>6.7458999999999998</v>
      </c>
      <c r="K93" s="9">
        <v>29.33</v>
      </c>
      <c r="L93" s="8">
        <v>0.23</v>
      </c>
      <c r="M93" s="8">
        <v>16.95</v>
      </c>
      <c r="N93">
        <v>130.57</v>
      </c>
      <c r="O93" s="8">
        <v>1.85</v>
      </c>
      <c r="P93" s="19"/>
    </row>
    <row r="94" spans="7:26">
      <c r="G94">
        <v>1056</v>
      </c>
      <c r="H94" t="s">
        <v>149</v>
      </c>
      <c r="I94" t="s">
        <v>99</v>
      </c>
      <c r="J94" s="8">
        <f t="shared" si="4"/>
        <v>1.8332999999999999</v>
      </c>
      <c r="K94" s="9">
        <v>20.37</v>
      </c>
      <c r="L94" s="8">
        <v>0.09</v>
      </c>
      <c r="M94" s="8">
        <v>19.59</v>
      </c>
      <c r="N94">
        <v>135.08000000000001</v>
      </c>
      <c r="O94" s="8">
        <v>2.16</v>
      </c>
      <c r="P94" s="19"/>
    </row>
    <row r="95" spans="7:26">
      <c r="G95">
        <v>1057</v>
      </c>
      <c r="H95" t="s">
        <v>65</v>
      </c>
      <c r="I95" t="s">
        <v>99</v>
      </c>
      <c r="J95" s="8">
        <f t="shared" si="4"/>
        <v>1.9195</v>
      </c>
      <c r="K95" s="9">
        <v>17.45</v>
      </c>
      <c r="L95" s="8">
        <v>0.11</v>
      </c>
      <c r="M95" s="8">
        <v>29.06</v>
      </c>
      <c r="N95">
        <v>104.97</v>
      </c>
      <c r="O95" s="8">
        <v>2.12</v>
      </c>
      <c r="P95" s="19"/>
    </row>
    <row r="96" spans="7:26">
      <c r="G96">
        <v>1011</v>
      </c>
      <c r="H96" t="s">
        <v>100</v>
      </c>
      <c r="I96" t="s">
        <v>99</v>
      </c>
      <c r="J96" s="8">
        <f t="shared" si="4"/>
        <v>8.2661999999999995</v>
      </c>
      <c r="K96" s="9">
        <v>35.94</v>
      </c>
      <c r="L96" s="8">
        <v>0.23</v>
      </c>
      <c r="M96" s="8">
        <v>16.97</v>
      </c>
      <c r="N96">
        <v>139.59</v>
      </c>
      <c r="O96" s="8">
        <v>3.9</v>
      </c>
      <c r="P96" s="19"/>
    </row>
    <row r="97" spans="7:16">
      <c r="G97">
        <v>1052</v>
      </c>
      <c r="H97" t="s">
        <v>102</v>
      </c>
      <c r="I97" t="s">
        <v>99</v>
      </c>
      <c r="J97" s="8">
        <f t="shared" si="4"/>
        <v>2.7431999999999999</v>
      </c>
      <c r="K97" s="9">
        <v>15.24</v>
      </c>
      <c r="L97" s="8">
        <v>0.18</v>
      </c>
      <c r="M97" s="8">
        <v>20.329999999999998</v>
      </c>
      <c r="N97">
        <v>74.39</v>
      </c>
      <c r="O97" s="8">
        <v>1.36</v>
      </c>
      <c r="P97" s="19"/>
    </row>
    <row r="98" spans="7:16">
      <c r="G98">
        <v>1059</v>
      </c>
      <c r="H98" t="s">
        <v>150</v>
      </c>
      <c r="I98" t="s">
        <v>99</v>
      </c>
      <c r="J98" s="8">
        <f t="shared" si="4"/>
        <v>12.276000000000002</v>
      </c>
      <c r="K98" s="9">
        <v>61.38</v>
      </c>
      <c r="L98" s="8">
        <v>0.2</v>
      </c>
      <c r="M98" s="8">
        <v>25.8</v>
      </c>
      <c r="N98">
        <v>164.77</v>
      </c>
      <c r="O98" s="8">
        <v>1.4</v>
      </c>
      <c r="P98" s="19"/>
    </row>
    <row r="99" spans="7:16">
      <c r="G99">
        <v>1061</v>
      </c>
      <c r="H99" t="s">
        <v>68</v>
      </c>
      <c r="I99" t="s">
        <v>99</v>
      </c>
      <c r="J99" s="8">
        <f t="shared" si="4"/>
        <v>28.470400000000005</v>
      </c>
      <c r="K99" s="9">
        <v>50.84</v>
      </c>
      <c r="L99" s="8">
        <v>0.56000000000000005</v>
      </c>
      <c r="M99" s="8">
        <v>18.34</v>
      </c>
      <c r="N99">
        <v>115.95</v>
      </c>
      <c r="O99" s="8">
        <v>1.03</v>
      </c>
      <c r="P99" s="19"/>
    </row>
    <row r="100" spans="7:16">
      <c r="G100">
        <v>1035</v>
      </c>
      <c r="H100" t="s">
        <v>58</v>
      </c>
      <c r="I100" t="s">
        <v>99</v>
      </c>
      <c r="J100" s="8">
        <f t="shared" si="4"/>
        <v>6.5159999999999991</v>
      </c>
      <c r="K100" s="9">
        <v>27.15</v>
      </c>
      <c r="L100" s="8">
        <v>0.24</v>
      </c>
      <c r="M100" s="8">
        <v>17.95</v>
      </c>
      <c r="N100">
        <v>117.12</v>
      </c>
      <c r="O100" s="8">
        <v>1.02</v>
      </c>
      <c r="P100" s="19"/>
    </row>
    <row r="101" spans="7:16">
      <c r="G101">
        <v>1009</v>
      </c>
      <c r="H101" t="s">
        <v>55</v>
      </c>
      <c r="I101" t="s">
        <v>99</v>
      </c>
      <c r="J101" s="8">
        <f t="shared" si="4"/>
        <v>17.474399999999999</v>
      </c>
      <c r="K101" s="9">
        <v>64.72</v>
      </c>
      <c r="L101" s="8">
        <v>0.27</v>
      </c>
      <c r="M101" s="8">
        <v>23.84</v>
      </c>
      <c r="N101">
        <v>121.74</v>
      </c>
      <c r="O101" s="8">
        <v>1.55</v>
      </c>
      <c r="P101" s="19"/>
    </row>
    <row r="102" spans="7:16">
      <c r="G102">
        <v>1037</v>
      </c>
      <c r="H102" t="s">
        <v>151</v>
      </c>
      <c r="I102" t="s">
        <v>99</v>
      </c>
      <c r="J102" s="8">
        <f t="shared" si="4"/>
        <v>4.6048</v>
      </c>
      <c r="K102" s="9">
        <v>28.78</v>
      </c>
      <c r="L102" s="8">
        <v>0.16</v>
      </c>
      <c r="M102" s="8">
        <v>18.41</v>
      </c>
      <c r="N102">
        <v>98.71</v>
      </c>
      <c r="O102" s="8">
        <v>2.33</v>
      </c>
      <c r="P102" s="19"/>
    </row>
    <row r="103" spans="7:16">
      <c r="G103">
        <v>1058</v>
      </c>
      <c r="H103" t="s">
        <v>104</v>
      </c>
      <c r="I103" t="s">
        <v>99</v>
      </c>
      <c r="J103" s="8">
        <f t="shared" si="4"/>
        <v>2.3704999999999998</v>
      </c>
      <c r="K103" s="9">
        <v>47.41</v>
      </c>
      <c r="L103" s="8">
        <v>0.05</v>
      </c>
      <c r="M103" s="8">
        <v>19.93</v>
      </c>
      <c r="N103">
        <v>106.39</v>
      </c>
      <c r="O103" s="8">
        <v>1.19</v>
      </c>
      <c r="P103" s="19"/>
    </row>
    <row r="104" spans="7:16">
      <c r="G104">
        <v>1054</v>
      </c>
      <c r="H104" t="s">
        <v>64</v>
      </c>
      <c r="I104" t="s">
        <v>99</v>
      </c>
      <c r="J104" s="8">
        <f t="shared" si="4"/>
        <v>9.6921999999999997</v>
      </c>
      <c r="K104" s="9">
        <v>42.14</v>
      </c>
      <c r="L104" s="8">
        <v>0.23</v>
      </c>
      <c r="M104" s="8">
        <v>26.83</v>
      </c>
      <c r="N104">
        <v>111.57</v>
      </c>
      <c r="O104" s="8">
        <v>3.17</v>
      </c>
      <c r="P104" s="19"/>
    </row>
    <row r="105" spans="7:16">
      <c r="G105">
        <v>1029</v>
      </c>
      <c r="H105" t="s">
        <v>152</v>
      </c>
      <c r="I105" t="s">
        <v>99</v>
      </c>
      <c r="J105" s="8">
        <f t="shared" si="4"/>
        <v>5.1875999999999998</v>
      </c>
      <c r="K105" s="9">
        <v>28.82</v>
      </c>
      <c r="L105" s="8">
        <v>0.18</v>
      </c>
      <c r="M105" s="8">
        <v>27.52</v>
      </c>
      <c r="N105">
        <v>69.87</v>
      </c>
      <c r="O105" s="8">
        <v>1.7</v>
      </c>
      <c r="P105" s="19"/>
    </row>
    <row r="106" spans="7:16">
      <c r="G106">
        <v>1050</v>
      </c>
      <c r="H106" t="s">
        <v>71</v>
      </c>
      <c r="I106" t="s">
        <v>99</v>
      </c>
      <c r="J106" s="8">
        <f t="shared" si="4"/>
        <v>1.2152000000000001</v>
      </c>
      <c r="K106" s="9">
        <v>17.36</v>
      </c>
      <c r="L106" s="8">
        <v>7.0000000000000007E-2</v>
      </c>
      <c r="M106" s="8">
        <v>17.579999999999998</v>
      </c>
      <c r="N106">
        <v>100.07</v>
      </c>
      <c r="O106" s="8">
        <v>1.48</v>
      </c>
      <c r="P106" s="19"/>
    </row>
    <row r="107" spans="7:16">
      <c r="G107">
        <v>1013</v>
      </c>
      <c r="H107" t="s">
        <v>101</v>
      </c>
      <c r="I107" t="s">
        <v>99</v>
      </c>
      <c r="J107" s="8">
        <f t="shared" si="4"/>
        <v>0.9618000000000001</v>
      </c>
      <c r="K107" s="9">
        <v>13.74</v>
      </c>
      <c r="L107" s="8">
        <v>7.0000000000000007E-2</v>
      </c>
      <c r="M107" s="8">
        <v>27.73</v>
      </c>
      <c r="N107">
        <v>73.010000000000005</v>
      </c>
      <c r="O107" s="8">
        <v>1.26</v>
      </c>
      <c r="P107" s="19"/>
    </row>
    <row r="108" spans="7:16">
      <c r="G108">
        <v>1038</v>
      </c>
      <c r="H108" t="s">
        <v>153</v>
      </c>
      <c r="I108" t="s">
        <v>99</v>
      </c>
      <c r="J108" s="8">
        <f t="shared" si="4"/>
        <v>14.117400000000002</v>
      </c>
      <c r="K108" s="9">
        <v>42.78</v>
      </c>
      <c r="L108" s="8">
        <v>0.33</v>
      </c>
      <c r="M108" s="8">
        <v>16.190000000000001</v>
      </c>
      <c r="N108">
        <v>136.9</v>
      </c>
      <c r="O108" s="8">
        <v>2.08</v>
      </c>
      <c r="P108" s="19"/>
    </row>
    <row r="109" spans="7:16">
      <c r="G109">
        <v>1053</v>
      </c>
      <c r="H109" t="s">
        <v>154</v>
      </c>
      <c r="I109" t="s">
        <v>99</v>
      </c>
      <c r="J109" s="8">
        <f t="shared" si="4"/>
        <v>1.3482000000000001</v>
      </c>
      <c r="K109" s="9">
        <v>14.98</v>
      </c>
      <c r="L109" s="8">
        <v>0.09</v>
      </c>
      <c r="M109" s="8">
        <v>20.84</v>
      </c>
      <c r="N109">
        <v>80.97</v>
      </c>
      <c r="O109" s="8">
        <v>1.24</v>
      </c>
      <c r="P109" s="19"/>
    </row>
    <row r="110" spans="7:16">
      <c r="G110">
        <v>24</v>
      </c>
      <c r="H110" t="s">
        <v>155</v>
      </c>
      <c r="I110" t="s">
        <v>105</v>
      </c>
      <c r="J110" s="8">
        <v>4.3099999999999996</v>
      </c>
      <c r="K110" s="9">
        <v>24.11</v>
      </c>
      <c r="L110" s="8">
        <f t="shared" si="3"/>
        <v>0.17876399834093737</v>
      </c>
      <c r="M110" s="8">
        <v>18.579999999999998</v>
      </c>
      <c r="N110">
        <v>99.48</v>
      </c>
      <c r="O110" s="8">
        <v>0.99</v>
      </c>
      <c r="P110" s="19"/>
    </row>
    <row r="111" spans="7:16">
      <c r="G111">
        <v>37</v>
      </c>
      <c r="H111" t="s">
        <v>80</v>
      </c>
      <c r="I111" t="s">
        <v>105</v>
      </c>
      <c r="J111" s="8">
        <v>2.0699999999999998</v>
      </c>
      <c r="K111" s="9">
        <v>14.5</v>
      </c>
      <c r="L111" s="8">
        <f t="shared" si="3"/>
        <v>0.14275862068965517</v>
      </c>
      <c r="M111" s="8"/>
      <c r="O111" s="8"/>
      <c r="P111" s="19"/>
    </row>
    <row r="112" spans="7:16">
      <c r="G112">
        <v>36</v>
      </c>
      <c r="H112" t="s">
        <v>79</v>
      </c>
      <c r="I112" t="s">
        <v>105</v>
      </c>
      <c r="J112" s="8">
        <v>0.15</v>
      </c>
      <c r="K112" s="9">
        <v>1.82</v>
      </c>
      <c r="L112" s="8">
        <f t="shared" si="3"/>
        <v>8.2417582417582416E-2</v>
      </c>
      <c r="M112" s="8">
        <v>18.760000000000002</v>
      </c>
      <c r="N112">
        <v>87.18</v>
      </c>
      <c r="O112" s="8">
        <v>1.58</v>
      </c>
      <c r="P112" s="19"/>
    </row>
    <row r="113" spans="7:16">
      <c r="G113">
        <v>38</v>
      </c>
      <c r="H113" t="s">
        <v>156</v>
      </c>
      <c r="I113" t="s">
        <v>105</v>
      </c>
      <c r="J113" s="8">
        <v>6.18</v>
      </c>
      <c r="K113" s="9">
        <v>18.66</v>
      </c>
      <c r="L113" s="8">
        <f t="shared" si="3"/>
        <v>0.33118971061093244</v>
      </c>
      <c r="M113" s="8">
        <v>14.17</v>
      </c>
      <c r="N113">
        <v>117.92</v>
      </c>
      <c r="O113" s="8">
        <v>2.1</v>
      </c>
      <c r="P113" s="19"/>
    </row>
    <row r="114" spans="7:16">
      <c r="G114">
        <v>23</v>
      </c>
      <c r="H114" t="s">
        <v>78</v>
      </c>
      <c r="I114" t="s">
        <v>105</v>
      </c>
      <c r="J114" s="8">
        <v>2.81</v>
      </c>
      <c r="K114" s="9">
        <v>8.9600000000000009</v>
      </c>
      <c r="L114" s="8">
        <f t="shared" si="3"/>
        <v>0.3136160714285714</v>
      </c>
      <c r="M114" s="8"/>
      <c r="O114" s="8"/>
      <c r="P114" s="19"/>
    </row>
    <row r="115" spans="7:16">
      <c r="G115">
        <v>7</v>
      </c>
      <c r="H115" s="15" t="s">
        <v>76</v>
      </c>
      <c r="I115" s="15" t="s">
        <v>105</v>
      </c>
      <c r="J115" s="16">
        <v>1.84</v>
      </c>
      <c r="K115" s="17">
        <v>22.33</v>
      </c>
      <c r="L115" s="8">
        <f t="shared" si="3"/>
        <v>8.240035826242724E-2</v>
      </c>
      <c r="M115" s="16"/>
      <c r="N115" s="15"/>
      <c r="O115" s="8"/>
      <c r="P115" s="20"/>
    </row>
    <row r="116" spans="7:16">
      <c r="G116">
        <v>19</v>
      </c>
      <c r="H116" t="s">
        <v>83</v>
      </c>
      <c r="I116" t="s">
        <v>105</v>
      </c>
      <c r="J116" s="8">
        <v>2.2200000000000002</v>
      </c>
      <c r="K116" s="9">
        <v>11.24</v>
      </c>
      <c r="L116" s="8">
        <f t="shared" si="3"/>
        <v>0.19750889679715303</v>
      </c>
      <c r="M116" s="8"/>
      <c r="O116" s="34"/>
    </row>
    <row r="117" spans="7:16">
      <c r="G117">
        <v>5</v>
      </c>
      <c r="H117" t="s">
        <v>73</v>
      </c>
      <c r="I117" t="s">
        <v>105</v>
      </c>
      <c r="J117" s="8">
        <v>1.79</v>
      </c>
      <c r="K117" s="9">
        <v>10.41</v>
      </c>
      <c r="L117" s="8">
        <f t="shared" si="3"/>
        <v>0.17195004803073968</v>
      </c>
      <c r="M117" s="8">
        <v>17.690000000000001</v>
      </c>
      <c r="N117">
        <v>92.27</v>
      </c>
      <c r="O117" s="34">
        <v>1.92</v>
      </c>
    </row>
    <row r="118" spans="7:16">
      <c r="G118">
        <v>22</v>
      </c>
      <c r="H118" t="s">
        <v>157</v>
      </c>
      <c r="I118" t="s">
        <v>105</v>
      </c>
      <c r="J118" s="8">
        <v>4.74</v>
      </c>
      <c r="K118" s="9">
        <v>19.61</v>
      </c>
      <c r="L118" s="8">
        <f t="shared" si="3"/>
        <v>0.2417134115247323</v>
      </c>
      <c r="M118" s="8">
        <v>15.74</v>
      </c>
      <c r="N118">
        <v>119.03</v>
      </c>
      <c r="O118" s="34">
        <v>1.53</v>
      </c>
    </row>
    <row r="119" spans="7:16">
      <c r="G119">
        <v>20</v>
      </c>
      <c r="H119" t="s">
        <v>77</v>
      </c>
      <c r="I119" t="s">
        <v>105</v>
      </c>
      <c r="J119" s="8">
        <v>3.34</v>
      </c>
      <c r="K119" s="9">
        <v>15.33</v>
      </c>
      <c r="L119" s="8">
        <f t="shared" si="3"/>
        <v>0.21787345075016307</v>
      </c>
      <c r="M119" s="8">
        <v>16.64</v>
      </c>
      <c r="N119">
        <v>108.29</v>
      </c>
      <c r="O119" s="34">
        <v>1.96</v>
      </c>
    </row>
    <row r="120" spans="7:16">
      <c r="G120">
        <v>21</v>
      </c>
      <c r="H120" t="s">
        <v>158</v>
      </c>
      <c r="I120" t="s">
        <v>105</v>
      </c>
      <c r="J120" s="8">
        <v>2.39</v>
      </c>
      <c r="K120" s="9">
        <v>12.81</v>
      </c>
      <c r="L120" s="8">
        <f t="shared" si="3"/>
        <v>0.18657298985167839</v>
      </c>
      <c r="M120" s="8">
        <v>19.48</v>
      </c>
      <c r="N120">
        <v>112.28</v>
      </c>
      <c r="O120" s="34">
        <v>1.24</v>
      </c>
    </row>
    <row r="121" spans="7:16">
      <c r="G121">
        <v>51</v>
      </c>
      <c r="H121" t="s">
        <v>82</v>
      </c>
      <c r="I121" t="s">
        <v>105</v>
      </c>
      <c r="J121" s="8">
        <v>7.23</v>
      </c>
      <c r="K121" s="9">
        <v>15.8</v>
      </c>
      <c r="L121" s="8">
        <f t="shared" si="3"/>
        <v>0.45759493670886076</v>
      </c>
      <c r="M121" s="8"/>
      <c r="O121" s="34"/>
    </row>
    <row r="122" spans="7:16">
      <c r="G122">
        <v>50</v>
      </c>
      <c r="H122" t="s">
        <v>81</v>
      </c>
      <c r="I122" t="s">
        <v>105</v>
      </c>
      <c r="J122" s="8">
        <v>4</v>
      </c>
      <c r="K122" s="9">
        <v>36.31</v>
      </c>
      <c r="L122" s="8">
        <f t="shared" si="3"/>
        <v>0.11016248967226659</v>
      </c>
      <c r="M122" s="8"/>
      <c r="O122" s="34"/>
    </row>
    <row r="123" spans="7:16">
      <c r="G123">
        <v>52</v>
      </c>
      <c r="H123" t="s">
        <v>159</v>
      </c>
      <c r="I123" t="s">
        <v>105</v>
      </c>
      <c r="J123" s="8">
        <v>6.74</v>
      </c>
      <c r="K123" s="9">
        <v>12.79</v>
      </c>
      <c r="L123" s="8">
        <f t="shared" si="3"/>
        <v>0.5269741985926506</v>
      </c>
      <c r="M123" s="8">
        <v>16.190000000000001</v>
      </c>
      <c r="N123">
        <v>128.85</v>
      </c>
      <c r="O123" s="34">
        <v>3.4</v>
      </c>
    </row>
    <row r="124" spans="7:16">
      <c r="G124">
        <v>6</v>
      </c>
      <c r="H124" s="15" t="s">
        <v>75</v>
      </c>
      <c r="I124" s="15" t="s">
        <v>105</v>
      </c>
      <c r="J124" s="16">
        <v>0.54</v>
      </c>
      <c r="K124" s="17">
        <v>6.8</v>
      </c>
      <c r="L124" s="8">
        <f t="shared" si="3"/>
        <v>7.9411764705882362E-2</v>
      </c>
      <c r="M124" s="16">
        <v>17.899999999999999</v>
      </c>
      <c r="N124" s="15">
        <v>115.87</v>
      </c>
      <c r="O124" s="35">
        <v>2.04</v>
      </c>
    </row>
  </sheetData>
  <mergeCells count="2">
    <mergeCell ref="AD6:AH6"/>
    <mergeCell ref="AI6:AK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G7:N89"/>
  <sheetViews>
    <sheetView workbookViewId="0">
      <selection activeCell="N5" sqref="N5"/>
    </sheetView>
  </sheetViews>
  <sheetFormatPr defaultRowHeight="15"/>
  <cols>
    <col min="7" max="7" width="29.7109375" customWidth="1"/>
  </cols>
  <sheetData>
    <row r="7" spans="7:14">
      <c r="G7" t="s">
        <v>0</v>
      </c>
      <c r="H7" t="s">
        <v>108</v>
      </c>
      <c r="I7" t="s">
        <v>109</v>
      </c>
      <c r="J7" t="s">
        <v>110</v>
      </c>
      <c r="K7" t="s">
        <v>111</v>
      </c>
      <c r="L7" t="s">
        <v>114</v>
      </c>
      <c r="M7" t="s">
        <v>112</v>
      </c>
      <c r="N7" t="s">
        <v>113</v>
      </c>
    </row>
    <row r="8" spans="7:14">
      <c r="G8" t="s">
        <v>9</v>
      </c>
      <c r="H8" t="s">
        <v>10</v>
      </c>
      <c r="I8" s="8">
        <f>Tabela14[[#This Row],[taxa de entrada/usuarios]]*Tabela14[[#This Row],[usuarios]]</f>
        <v>265.63600000000002</v>
      </c>
      <c r="J8" s="9">
        <v>250.6</v>
      </c>
      <c r="K8" s="8">
        <v>1.06</v>
      </c>
      <c r="L8" s="8">
        <v>14.75</v>
      </c>
      <c r="M8">
        <v>32.19</v>
      </c>
      <c r="N8" s="10">
        <v>0</v>
      </c>
    </row>
    <row r="9" spans="7:14">
      <c r="G9" t="s">
        <v>11</v>
      </c>
      <c r="H9" t="s">
        <v>10</v>
      </c>
      <c r="I9" s="8">
        <f>Tabela14[[#This Row],[taxa de entrada/usuarios]]*Tabela14[[#This Row],[usuarios]]</f>
        <v>2.6191</v>
      </c>
      <c r="J9" s="9">
        <v>23.81</v>
      </c>
      <c r="K9" s="8">
        <v>0.11</v>
      </c>
      <c r="L9" s="8">
        <v>23.59</v>
      </c>
      <c r="M9">
        <v>69.87</v>
      </c>
      <c r="N9" s="10">
        <v>0.01</v>
      </c>
    </row>
    <row r="10" spans="7:14">
      <c r="G10" t="s">
        <v>12</v>
      </c>
      <c r="H10" t="s">
        <v>10</v>
      </c>
      <c r="I10" s="8">
        <f>Tabela14[[#This Row],[taxa de entrada/usuarios]]*Tabela14[[#This Row],[usuarios]]</f>
        <v>39.556799999999996</v>
      </c>
      <c r="J10" s="9">
        <v>54.94</v>
      </c>
      <c r="K10" s="8">
        <v>0.72</v>
      </c>
      <c r="L10" s="8">
        <v>18.690000000000001</v>
      </c>
      <c r="M10">
        <v>26.93</v>
      </c>
      <c r="N10" s="10">
        <v>0.01</v>
      </c>
    </row>
    <row r="11" spans="7:14">
      <c r="G11" t="s">
        <v>13</v>
      </c>
      <c r="H11" t="s">
        <v>10</v>
      </c>
      <c r="I11" s="8">
        <f>Tabela14[[#This Row],[taxa de entrada/usuarios]]*Tabela14[[#This Row],[usuarios]]</f>
        <v>5.3514000000000008</v>
      </c>
      <c r="J11" s="9">
        <v>19.82</v>
      </c>
      <c r="K11" s="8">
        <v>0.27</v>
      </c>
      <c r="L11" s="8"/>
      <c r="N11" s="10"/>
    </row>
    <row r="12" spans="7:14">
      <c r="G12" t="s">
        <v>14</v>
      </c>
      <c r="H12" t="s">
        <v>10</v>
      </c>
      <c r="I12" s="8">
        <f>Tabela14[[#This Row],[taxa de entrada/usuarios]]*Tabela14[[#This Row],[usuarios]]</f>
        <v>11.2294</v>
      </c>
      <c r="J12" s="9">
        <v>43.19</v>
      </c>
      <c r="K12" s="8">
        <v>0.26</v>
      </c>
      <c r="L12" s="8">
        <v>15.56</v>
      </c>
      <c r="M12">
        <v>62.31</v>
      </c>
      <c r="N12" s="10">
        <v>0.01</v>
      </c>
    </row>
    <row r="13" spans="7:14">
      <c r="G13" t="s">
        <v>15</v>
      </c>
      <c r="H13" t="s">
        <v>10</v>
      </c>
      <c r="I13" s="8">
        <f>Tabela14[[#This Row],[taxa de entrada/usuarios]]*Tabela14[[#This Row],[usuarios]]</f>
        <v>5.2860000000000005</v>
      </c>
      <c r="J13" s="9">
        <v>35.24</v>
      </c>
      <c r="K13" s="8">
        <v>0.15</v>
      </c>
      <c r="L13" s="8">
        <v>17.309999999999999</v>
      </c>
      <c r="M13">
        <v>65.709999999999994</v>
      </c>
      <c r="N13" s="10">
        <v>0.02</v>
      </c>
    </row>
    <row r="14" spans="7:14">
      <c r="G14" t="s">
        <v>16</v>
      </c>
      <c r="H14" t="s">
        <v>10</v>
      </c>
      <c r="I14" s="8">
        <f>Tabela14[[#This Row],[taxa de entrada/usuarios]]*Tabela14[[#This Row],[usuarios]]</f>
        <v>2.262</v>
      </c>
      <c r="J14" s="9">
        <v>15.08</v>
      </c>
      <c r="K14" s="8">
        <v>0.15</v>
      </c>
      <c r="L14" s="8">
        <v>24.03</v>
      </c>
      <c r="M14">
        <v>27.97</v>
      </c>
      <c r="N14" s="10">
        <v>0</v>
      </c>
    </row>
    <row r="15" spans="7:14">
      <c r="G15" t="s">
        <v>17</v>
      </c>
      <c r="H15" t="s">
        <v>10</v>
      </c>
      <c r="I15" s="8">
        <f>Tabela14[[#This Row],[taxa de entrada/usuarios]]*Tabela14[[#This Row],[usuarios]]</f>
        <v>2.7454000000000001</v>
      </c>
      <c r="J15" s="9">
        <v>19.61</v>
      </c>
      <c r="K15" s="8">
        <v>0.14000000000000001</v>
      </c>
      <c r="L15" s="8">
        <v>27.87</v>
      </c>
      <c r="M15">
        <v>31.53</v>
      </c>
      <c r="N15" s="10">
        <v>0</v>
      </c>
    </row>
    <row r="16" spans="7:14">
      <c r="G16" t="s">
        <v>18</v>
      </c>
      <c r="H16" t="s">
        <v>10</v>
      </c>
      <c r="I16" s="8">
        <f>Tabela14[[#This Row],[taxa de entrada/usuarios]]*Tabela14[[#This Row],[usuarios]]</f>
        <v>16.974</v>
      </c>
      <c r="J16" s="9">
        <v>47.15</v>
      </c>
      <c r="K16" s="8">
        <v>0.36</v>
      </c>
      <c r="L16" s="8">
        <v>16.86</v>
      </c>
      <c r="M16">
        <v>64.2</v>
      </c>
      <c r="N16" s="10">
        <v>0</v>
      </c>
    </row>
    <row r="17" spans="7:14">
      <c r="G17" t="s">
        <v>19</v>
      </c>
      <c r="H17" t="s">
        <v>10</v>
      </c>
      <c r="I17" s="8">
        <f>Tabela14[[#This Row],[taxa de entrada/usuarios]]*Tabela14[[#This Row],[usuarios]]</f>
        <v>30.362299999999998</v>
      </c>
      <c r="J17" s="9">
        <v>70.61</v>
      </c>
      <c r="K17" s="8">
        <v>0.43</v>
      </c>
      <c r="L17" s="8">
        <v>14.92</v>
      </c>
      <c r="M17">
        <v>82.25</v>
      </c>
      <c r="N17" s="10">
        <v>0</v>
      </c>
    </row>
    <row r="18" spans="7:14">
      <c r="G18" t="s">
        <v>20</v>
      </c>
      <c r="H18" t="s">
        <v>10</v>
      </c>
      <c r="I18" s="8">
        <f>Tabela14[[#This Row],[taxa de entrada/usuarios]]*Tabela14[[#This Row],[usuarios]]</f>
        <v>12.076000000000001</v>
      </c>
      <c r="J18" s="9">
        <v>60.38</v>
      </c>
      <c r="K18" s="8">
        <v>0.2</v>
      </c>
      <c r="L18" s="8">
        <v>14.78</v>
      </c>
      <c r="M18">
        <v>80.72</v>
      </c>
      <c r="N18" s="10">
        <v>0</v>
      </c>
    </row>
    <row r="19" spans="7:14">
      <c r="G19" t="s">
        <v>85</v>
      </c>
      <c r="H19" t="s">
        <v>10</v>
      </c>
      <c r="I19" s="8">
        <f>Tabela14[[#This Row],[taxa de entrada/usuarios]]*Tabela14[[#This Row],[usuarios]]</f>
        <v>0.91920000000000002</v>
      </c>
      <c r="J19" s="9">
        <v>22.98</v>
      </c>
      <c r="K19" s="8">
        <v>0.04</v>
      </c>
      <c r="L19" s="8">
        <v>2.95</v>
      </c>
      <c r="M19">
        <v>142.87</v>
      </c>
      <c r="N19" s="10">
        <v>0.12</v>
      </c>
    </row>
    <row r="20" spans="7:14">
      <c r="G20" t="s">
        <v>21</v>
      </c>
      <c r="H20" t="s">
        <v>10</v>
      </c>
      <c r="I20" s="8">
        <f>Tabela14[[#This Row],[taxa de entrada/usuarios]]*Tabela14[[#This Row],[usuarios]]</f>
        <v>27.013000000000002</v>
      </c>
      <c r="J20" s="9">
        <v>79.45</v>
      </c>
      <c r="K20" s="8">
        <v>0.34</v>
      </c>
      <c r="L20" s="8">
        <v>15.5</v>
      </c>
      <c r="M20">
        <v>53.03</v>
      </c>
      <c r="N20" s="10">
        <v>0</v>
      </c>
    </row>
    <row r="21" spans="7:14">
      <c r="G21" t="s">
        <v>22</v>
      </c>
      <c r="H21" t="s">
        <v>10</v>
      </c>
      <c r="I21" s="8">
        <f>Tabela14[[#This Row],[taxa de entrada/usuarios]]*Tabela14[[#This Row],[usuarios]]</f>
        <v>10.848000000000001</v>
      </c>
      <c r="J21" s="9">
        <v>54.24</v>
      </c>
      <c r="K21" s="8">
        <v>0.2</v>
      </c>
      <c r="L21" s="8">
        <v>13.22</v>
      </c>
      <c r="M21">
        <v>120.6</v>
      </c>
      <c r="N21" s="10">
        <v>0</v>
      </c>
    </row>
    <row r="22" spans="7:14">
      <c r="G22" t="s">
        <v>23</v>
      </c>
      <c r="H22" t="s">
        <v>10</v>
      </c>
      <c r="I22" s="8">
        <f>Tabela14[[#This Row],[taxa de entrada/usuarios]]*Tabela14[[#This Row],[usuarios]]</f>
        <v>94.130299999999991</v>
      </c>
      <c r="J22" s="9">
        <v>113.41</v>
      </c>
      <c r="K22" s="8">
        <v>0.83</v>
      </c>
      <c r="L22" s="8">
        <v>10.78</v>
      </c>
      <c r="M22">
        <v>149.22</v>
      </c>
      <c r="N22" s="10">
        <v>0.03</v>
      </c>
    </row>
    <row r="23" spans="7:14">
      <c r="G23" t="s">
        <v>24</v>
      </c>
      <c r="H23" t="s">
        <v>10</v>
      </c>
      <c r="I23" s="8">
        <f>Tabela14[[#This Row],[taxa de entrada/usuarios]]*Tabela14[[#This Row],[usuarios]]</f>
        <v>11.037000000000001</v>
      </c>
      <c r="J23" s="9">
        <v>42.45</v>
      </c>
      <c r="K23" s="8">
        <v>0.26</v>
      </c>
      <c r="L23" s="8">
        <v>19.829999999999998</v>
      </c>
      <c r="M23">
        <v>30.04</v>
      </c>
      <c r="N23" s="10">
        <v>0</v>
      </c>
    </row>
    <row r="24" spans="7:14">
      <c r="G24" t="s">
        <v>25</v>
      </c>
      <c r="H24" t="s">
        <v>10</v>
      </c>
      <c r="I24" s="8">
        <f>Tabela14[[#This Row],[taxa de entrada/usuarios]]*Tabela14[[#This Row],[usuarios]]</f>
        <v>9.36</v>
      </c>
      <c r="J24" s="9">
        <v>72</v>
      </c>
      <c r="K24" s="8">
        <v>0.13</v>
      </c>
      <c r="L24" s="8">
        <v>13.2</v>
      </c>
      <c r="M24">
        <v>151.13999999999999</v>
      </c>
      <c r="N24" s="10">
        <v>0</v>
      </c>
    </row>
    <row r="25" spans="7:14">
      <c r="G25" t="s">
        <v>26</v>
      </c>
      <c r="H25" t="s">
        <v>86</v>
      </c>
      <c r="I25" s="8">
        <v>1.5912500000000001</v>
      </c>
      <c r="J25" s="9">
        <v>12.21</v>
      </c>
      <c r="K25" s="8">
        <f>Tabela14[[#This Row],[taxa de entrada]]/Tabela14[[#This Row],[usuarios]]</f>
        <v>0.13032350532350531</v>
      </c>
      <c r="L25" s="8">
        <v>10.71</v>
      </c>
      <c r="M25">
        <v>204.61</v>
      </c>
      <c r="N25" s="10">
        <v>7.0000000000000007E-2</v>
      </c>
    </row>
    <row r="26" spans="7:14">
      <c r="G26" t="s">
        <v>28</v>
      </c>
      <c r="H26" t="s">
        <v>86</v>
      </c>
      <c r="I26" s="8">
        <v>3.9375</v>
      </c>
      <c r="J26" s="9">
        <v>12.16</v>
      </c>
      <c r="K26" s="8">
        <f>Tabela14[[#This Row],[taxa de entrada]]/Tabela14[[#This Row],[usuarios]]</f>
        <v>0.32380756578947367</v>
      </c>
      <c r="L26" s="8">
        <v>17.62</v>
      </c>
      <c r="M26">
        <v>51.81</v>
      </c>
      <c r="N26" s="10">
        <v>0.02</v>
      </c>
    </row>
    <row r="27" spans="7:14">
      <c r="G27" t="s">
        <v>29</v>
      </c>
      <c r="H27" t="s">
        <v>86</v>
      </c>
      <c r="I27" s="8">
        <v>1.43</v>
      </c>
      <c r="J27" s="9">
        <v>9.7899999999999991</v>
      </c>
      <c r="K27" s="8">
        <f>Tabela14[[#This Row],[taxa de entrada]]/Tabela14[[#This Row],[usuarios]]</f>
        <v>0.14606741573033707</v>
      </c>
      <c r="L27" s="8">
        <v>21.09</v>
      </c>
      <c r="M27">
        <v>63.95</v>
      </c>
      <c r="N27" s="10">
        <v>0.01</v>
      </c>
    </row>
    <row r="28" spans="7:14">
      <c r="G28" t="s">
        <v>30</v>
      </c>
      <c r="H28" t="s">
        <v>86</v>
      </c>
      <c r="I28" s="8">
        <v>4.4512499999999999</v>
      </c>
      <c r="J28" s="9">
        <v>6.38</v>
      </c>
      <c r="K28" s="8">
        <f>Tabela14[[#This Row],[taxa de entrada]]/Tabela14[[#This Row],[usuarios]]</f>
        <v>0.6976880877742947</v>
      </c>
      <c r="L28" s="8">
        <v>0.53</v>
      </c>
      <c r="M28">
        <v>95.89</v>
      </c>
      <c r="N28" s="10">
        <v>0.02</v>
      </c>
    </row>
    <row r="29" spans="7:14">
      <c r="G29" t="s">
        <v>31</v>
      </c>
      <c r="H29" t="s">
        <v>86</v>
      </c>
      <c r="I29" s="8">
        <v>11.508749999999999</v>
      </c>
      <c r="J29" s="9">
        <v>12.9</v>
      </c>
      <c r="K29" s="8">
        <f>Tabela14[[#This Row],[taxa de entrada]]/Tabela14[[#This Row],[usuarios]]</f>
        <v>0.89215116279069762</v>
      </c>
      <c r="L29" s="8">
        <v>10.68</v>
      </c>
      <c r="M29">
        <v>73.44</v>
      </c>
      <c r="N29" s="10">
        <v>0.04</v>
      </c>
    </row>
    <row r="30" spans="7:14">
      <c r="G30" t="s">
        <v>87</v>
      </c>
      <c r="H30" t="s">
        <v>86</v>
      </c>
      <c r="I30" s="8">
        <v>6.0837500000000002</v>
      </c>
      <c r="J30" s="9">
        <v>10.1</v>
      </c>
      <c r="K30" s="8">
        <f>Tabela14[[#This Row],[taxa de entrada]]/Tabela14[[#This Row],[usuarios]]</f>
        <v>0.60235148514851489</v>
      </c>
      <c r="L30" s="8">
        <v>28.89</v>
      </c>
      <c r="M30">
        <v>22.66</v>
      </c>
      <c r="N30" s="10">
        <v>0.01</v>
      </c>
    </row>
    <row r="31" spans="7:14">
      <c r="G31" t="s">
        <v>33</v>
      </c>
      <c r="H31" t="s">
        <v>86</v>
      </c>
      <c r="I31" s="8">
        <v>7.2424999999999997</v>
      </c>
      <c r="J31" s="9">
        <v>16.82</v>
      </c>
      <c r="K31" s="8">
        <f>Tabela14[[#This Row],[taxa de entrada]]/Tabela14[[#This Row],[usuarios]]</f>
        <v>0.43058858501783587</v>
      </c>
      <c r="L31" s="8">
        <v>12.67</v>
      </c>
      <c r="M31">
        <v>168.28</v>
      </c>
      <c r="N31" s="10">
        <v>0.1</v>
      </c>
    </row>
    <row r="32" spans="7:14">
      <c r="G32" t="s">
        <v>88</v>
      </c>
      <c r="H32" t="s">
        <v>86</v>
      </c>
      <c r="I32" s="8">
        <v>1.3956249999999999</v>
      </c>
      <c r="J32" s="9">
        <v>8.49</v>
      </c>
      <c r="K32" s="8">
        <f>Tabela14[[#This Row],[taxa de entrada]]/Tabela14[[#This Row],[usuarios]]</f>
        <v>0.16438457008244992</v>
      </c>
      <c r="L32" s="8">
        <v>19.809999999999999</v>
      </c>
      <c r="M32">
        <v>41.41</v>
      </c>
      <c r="N32" s="10">
        <v>0.01</v>
      </c>
    </row>
    <row r="33" spans="7:14">
      <c r="G33" t="s">
        <v>89</v>
      </c>
      <c r="H33" t="s">
        <v>86</v>
      </c>
      <c r="I33" s="8">
        <v>9.8750000000000004E-2</v>
      </c>
      <c r="J33" s="9">
        <v>12.39</v>
      </c>
      <c r="K33" s="8">
        <f>Tabela14[[#This Row],[taxa de entrada]]/Tabela14[[#This Row],[usuarios]]</f>
        <v>7.9701372074253429E-3</v>
      </c>
      <c r="L33" s="8">
        <v>15.76</v>
      </c>
      <c r="M33">
        <v>152.19999999999999</v>
      </c>
      <c r="N33" s="10">
        <v>0.04</v>
      </c>
    </row>
    <row r="34" spans="7:14">
      <c r="G34" t="s">
        <v>36</v>
      </c>
      <c r="H34" t="s">
        <v>86</v>
      </c>
      <c r="I34" s="8">
        <v>1.57</v>
      </c>
      <c r="J34" s="9">
        <v>8.4</v>
      </c>
      <c r="K34" s="8">
        <f>Tabela14[[#This Row],[taxa de entrada]]/Tabela14[[#This Row],[usuarios]]</f>
        <v>0.18690476190476191</v>
      </c>
      <c r="L34" s="8">
        <v>11.61</v>
      </c>
      <c r="M34">
        <v>53.19</v>
      </c>
      <c r="N34" s="10">
        <v>0.01</v>
      </c>
    </row>
    <row r="35" spans="7:14">
      <c r="G35" t="s">
        <v>37</v>
      </c>
      <c r="H35" t="s">
        <v>86</v>
      </c>
      <c r="I35" s="8">
        <v>1.88375</v>
      </c>
      <c r="J35" s="9">
        <v>4.32</v>
      </c>
      <c r="K35" s="8">
        <f>Tabela14[[#This Row],[taxa de entrada]]/Tabela14[[#This Row],[usuarios]]</f>
        <v>0.4360532407407407</v>
      </c>
      <c r="L35" s="8">
        <v>18.690000000000001</v>
      </c>
      <c r="M35">
        <v>21.18</v>
      </c>
      <c r="N35" s="10">
        <v>0.01</v>
      </c>
    </row>
    <row r="36" spans="7:14">
      <c r="G36" t="s">
        <v>38</v>
      </c>
      <c r="H36" t="s">
        <v>86</v>
      </c>
      <c r="I36" s="8">
        <v>4.6762499999999996</v>
      </c>
      <c r="J36" s="9">
        <v>9.26</v>
      </c>
      <c r="K36" s="8">
        <f>Tabela14[[#This Row],[taxa de entrada]]/Tabela14[[#This Row],[usuarios]]</f>
        <v>0.50499460043196542</v>
      </c>
      <c r="L36" s="8">
        <v>25.51</v>
      </c>
      <c r="M36">
        <v>14.69</v>
      </c>
      <c r="N36" s="10">
        <v>0</v>
      </c>
    </row>
    <row r="37" spans="7:14">
      <c r="G37" t="s">
        <v>90</v>
      </c>
      <c r="H37" t="s">
        <v>86</v>
      </c>
      <c r="I37" s="8">
        <v>7.8475000000000001</v>
      </c>
      <c r="J37" s="9">
        <v>7.7</v>
      </c>
      <c r="K37" s="8">
        <f>Tabela14[[#This Row],[taxa de entrada]]/Tabela14[[#This Row],[usuarios]]</f>
        <v>1.0191558441558441</v>
      </c>
      <c r="L37" s="8"/>
      <c r="N37" s="10"/>
    </row>
    <row r="38" spans="7:14">
      <c r="G38" t="s">
        <v>39</v>
      </c>
      <c r="H38" t="s">
        <v>91</v>
      </c>
      <c r="I38" s="8">
        <v>2.02</v>
      </c>
      <c r="J38" s="9">
        <v>17.96</v>
      </c>
      <c r="K38" s="8">
        <f>Tabela14[[#This Row],[taxa de entrada]]/Tabela14[[#This Row],[usuarios]]</f>
        <v>0.11247216035634744</v>
      </c>
      <c r="L38" s="8"/>
      <c r="N38" s="10"/>
    </row>
    <row r="39" spans="7:14">
      <c r="G39" t="s">
        <v>41</v>
      </c>
      <c r="H39" t="s">
        <v>91</v>
      </c>
      <c r="I39" s="8">
        <v>0.7</v>
      </c>
      <c r="J39" s="9">
        <v>5.93</v>
      </c>
      <c r="K39" s="8">
        <f>Tabela14[[#This Row],[taxa de entrada]]/Tabela14[[#This Row],[usuarios]]</f>
        <v>0.11804384485666104</v>
      </c>
      <c r="L39" s="8">
        <v>22.06</v>
      </c>
      <c r="M39">
        <v>20.100000000000001</v>
      </c>
      <c r="N39" s="10">
        <v>0.01</v>
      </c>
    </row>
    <row r="40" spans="7:14">
      <c r="G40" t="s">
        <v>92</v>
      </c>
      <c r="H40" t="s">
        <v>91</v>
      </c>
      <c r="I40" s="8">
        <v>13.24</v>
      </c>
      <c r="J40" s="9">
        <v>12.75</v>
      </c>
      <c r="K40" s="8">
        <f>Tabela14[[#This Row],[taxa de entrada]]/Tabela14[[#This Row],[usuarios]]</f>
        <v>1.0384313725490195</v>
      </c>
      <c r="L40" s="8">
        <v>9.69</v>
      </c>
      <c r="M40">
        <v>137.04</v>
      </c>
      <c r="N40" s="10">
        <v>0.02</v>
      </c>
    </row>
    <row r="41" spans="7:14">
      <c r="G41" t="s">
        <v>43</v>
      </c>
      <c r="H41" t="s">
        <v>91</v>
      </c>
      <c r="I41" s="8">
        <v>1.77</v>
      </c>
      <c r="J41" s="9">
        <v>28.51</v>
      </c>
      <c r="K41" s="8">
        <f>Tabela14[[#This Row],[taxa de entrada]]/Tabela14[[#This Row],[usuarios]]</f>
        <v>6.2083479480883899E-2</v>
      </c>
      <c r="L41" s="8"/>
      <c r="N41" s="10"/>
    </row>
    <row r="42" spans="7:14">
      <c r="G42" t="s">
        <v>44</v>
      </c>
      <c r="H42" t="s">
        <v>91</v>
      </c>
      <c r="I42" s="8">
        <v>5.93</v>
      </c>
      <c r="J42" s="9">
        <v>23.04</v>
      </c>
      <c r="K42" s="8">
        <f>Tabela14[[#This Row],[taxa de entrada]]/Tabela14[[#This Row],[usuarios]]</f>
        <v>0.25737847222222221</v>
      </c>
      <c r="L42" s="8">
        <v>1.67</v>
      </c>
      <c r="M42">
        <v>26.87</v>
      </c>
      <c r="N42" s="10">
        <v>0.01</v>
      </c>
    </row>
    <row r="43" spans="7:14">
      <c r="G43" t="s">
        <v>45</v>
      </c>
      <c r="H43" t="s">
        <v>91</v>
      </c>
      <c r="I43" s="8">
        <v>1.1359999999999999</v>
      </c>
      <c r="J43" s="9">
        <v>7.37</v>
      </c>
      <c r="K43" s="8">
        <f>Tabela14[[#This Row],[taxa de entrada]]/Tabela14[[#This Row],[usuarios]]</f>
        <v>0.1541383989145183</v>
      </c>
      <c r="L43" s="8">
        <v>22.72</v>
      </c>
      <c r="M43">
        <v>53.22</v>
      </c>
      <c r="N43" s="10">
        <v>0.02</v>
      </c>
    </row>
    <row r="44" spans="7:14">
      <c r="G44" t="s">
        <v>93</v>
      </c>
      <c r="H44" t="s">
        <v>91</v>
      </c>
      <c r="I44" s="8">
        <v>3.23</v>
      </c>
      <c r="J44" s="9">
        <v>10.77</v>
      </c>
      <c r="K44" s="8">
        <f>Tabela14[[#This Row],[taxa de entrada]]/Tabela14[[#This Row],[usuarios]]</f>
        <v>0.29990714948932218</v>
      </c>
      <c r="L44" s="8">
        <v>23.62</v>
      </c>
      <c r="M44">
        <v>35.22</v>
      </c>
      <c r="N44" s="10">
        <v>0.01</v>
      </c>
    </row>
    <row r="45" spans="7:14">
      <c r="G45" t="s">
        <v>46</v>
      </c>
      <c r="H45" t="s">
        <v>91</v>
      </c>
      <c r="I45" s="8">
        <v>12.49</v>
      </c>
      <c r="J45" s="9">
        <v>15.47</v>
      </c>
      <c r="K45" s="8">
        <f>Tabela14[[#This Row],[taxa de entrada]]/Tabela14[[#This Row],[usuarios]]</f>
        <v>0.80736910148674856</v>
      </c>
      <c r="L45" s="8">
        <v>5.21</v>
      </c>
      <c r="M45">
        <v>174.28</v>
      </c>
      <c r="N45" s="10">
        <v>0.05</v>
      </c>
    </row>
    <row r="46" spans="7:14">
      <c r="G46" t="s">
        <v>94</v>
      </c>
      <c r="H46" t="s">
        <v>91</v>
      </c>
      <c r="I46" s="8">
        <v>1.64</v>
      </c>
      <c r="J46" s="9">
        <v>4.32</v>
      </c>
      <c r="K46" s="8">
        <f>Tabela14[[#This Row],[taxa de entrada]]/Tabela14[[#This Row],[usuarios]]</f>
        <v>0.37962962962962959</v>
      </c>
      <c r="L46" s="8">
        <v>17.09</v>
      </c>
      <c r="M46">
        <v>35.42</v>
      </c>
      <c r="N46" s="10">
        <v>0.03</v>
      </c>
    </row>
    <row r="47" spans="7:14">
      <c r="G47" t="s">
        <v>47</v>
      </c>
      <c r="H47" t="s">
        <v>91</v>
      </c>
      <c r="I47" s="8">
        <v>2.27</v>
      </c>
      <c r="J47" s="9">
        <v>3.1</v>
      </c>
      <c r="K47" s="8">
        <f>Tabela14[[#This Row],[taxa de entrada]]/Tabela14[[#This Row],[usuarios]]</f>
        <v>0.73225806451612907</v>
      </c>
      <c r="L47" s="8">
        <v>19.03</v>
      </c>
      <c r="M47">
        <v>48.32</v>
      </c>
      <c r="N47" s="10">
        <v>0.02</v>
      </c>
    </row>
    <row r="48" spans="7:14">
      <c r="G48" t="s">
        <v>48</v>
      </c>
      <c r="H48" t="s">
        <v>91</v>
      </c>
      <c r="I48" s="8">
        <v>0.9</v>
      </c>
      <c r="J48" s="9">
        <v>2.29</v>
      </c>
      <c r="K48" s="8">
        <f>Tabela14[[#This Row],[taxa de entrada]]/Tabela14[[#This Row],[usuarios]]</f>
        <v>0.39301310043668125</v>
      </c>
      <c r="L48" s="8">
        <v>1.48</v>
      </c>
      <c r="M48">
        <v>98.34</v>
      </c>
      <c r="N48" s="10">
        <v>0.04</v>
      </c>
    </row>
    <row r="49" spans="7:14">
      <c r="G49" t="s">
        <v>49</v>
      </c>
      <c r="H49" t="s">
        <v>91</v>
      </c>
      <c r="I49" s="8">
        <v>1.135</v>
      </c>
      <c r="J49" s="9">
        <v>5.95</v>
      </c>
      <c r="K49" s="8">
        <f>Tabela14[[#This Row],[taxa de entrada]]/Tabela14[[#This Row],[usuarios]]</f>
        <v>0.19075630252100839</v>
      </c>
      <c r="L49" s="8">
        <v>13</v>
      </c>
      <c r="M49">
        <v>31.48</v>
      </c>
      <c r="N49" s="10">
        <v>0</v>
      </c>
    </row>
    <row r="50" spans="7:14">
      <c r="G50" t="s">
        <v>95</v>
      </c>
      <c r="H50" t="s">
        <v>91</v>
      </c>
      <c r="I50" s="8">
        <v>5.92</v>
      </c>
      <c r="J50" s="9">
        <v>12.13</v>
      </c>
      <c r="K50" s="8">
        <f>Tabela14[[#This Row],[taxa de entrada]]/Tabela14[[#This Row],[usuarios]]</f>
        <v>0.48804616652926625</v>
      </c>
      <c r="L50" s="8">
        <v>1.79</v>
      </c>
      <c r="M50">
        <v>65.56</v>
      </c>
      <c r="N50" s="10">
        <v>0.01</v>
      </c>
    </row>
    <row r="51" spans="7:14">
      <c r="G51" t="s">
        <v>51</v>
      </c>
      <c r="H51" t="s">
        <v>91</v>
      </c>
      <c r="I51" s="8">
        <v>0.75</v>
      </c>
      <c r="J51" s="9">
        <v>6.08</v>
      </c>
      <c r="K51" s="8">
        <f>Tabela14[[#This Row],[taxa de entrada]]/Tabela14[[#This Row],[usuarios]]</f>
        <v>0.12335526315789473</v>
      </c>
      <c r="L51" s="8">
        <v>3.22</v>
      </c>
      <c r="M51">
        <v>52.54</v>
      </c>
      <c r="N51" s="10">
        <v>0.01</v>
      </c>
    </row>
    <row r="52" spans="7:14">
      <c r="G52" t="s">
        <v>96</v>
      </c>
      <c r="H52" t="s">
        <v>91</v>
      </c>
      <c r="I52" s="8">
        <v>1.25</v>
      </c>
      <c r="J52" s="9">
        <v>3.52</v>
      </c>
      <c r="K52" s="8">
        <f>Tabela14[[#This Row],[taxa de entrada]]/Tabela14[[#This Row],[usuarios]]</f>
        <v>0.35511363636363635</v>
      </c>
      <c r="L52" s="8">
        <v>19.21</v>
      </c>
      <c r="M52">
        <v>13.91</v>
      </c>
      <c r="N52" s="10">
        <v>0.01</v>
      </c>
    </row>
    <row r="53" spans="7:14">
      <c r="G53" t="s">
        <v>97</v>
      </c>
      <c r="H53" t="s">
        <v>91</v>
      </c>
      <c r="I53" s="8">
        <v>2.1150000000000002</v>
      </c>
      <c r="J53" s="9">
        <v>6.35</v>
      </c>
      <c r="K53" s="8">
        <f>Tabela14[[#This Row],[taxa de entrada]]/Tabela14[[#This Row],[usuarios]]</f>
        <v>0.33307086614173231</v>
      </c>
      <c r="L53" s="8">
        <v>11.89</v>
      </c>
      <c r="M53">
        <v>40.98</v>
      </c>
      <c r="N53" s="10">
        <v>0.01</v>
      </c>
    </row>
    <row r="54" spans="7:14">
      <c r="G54" t="s">
        <v>98</v>
      </c>
      <c r="H54" t="s">
        <v>91</v>
      </c>
      <c r="I54" s="8">
        <v>1.173</v>
      </c>
      <c r="J54" s="9">
        <v>7.48</v>
      </c>
      <c r="K54" s="8">
        <f>Tabela14[[#This Row],[taxa de entrada]]/Tabela14[[#This Row],[usuarios]]</f>
        <v>0.15681818181818183</v>
      </c>
      <c r="L54" s="8">
        <v>4.6100000000000003</v>
      </c>
      <c r="M54">
        <v>57.65</v>
      </c>
      <c r="N54" s="10">
        <v>0.01</v>
      </c>
    </row>
    <row r="55" spans="7:14">
      <c r="G55" t="s">
        <v>52</v>
      </c>
      <c r="H55" t="s">
        <v>99</v>
      </c>
      <c r="I55" s="8">
        <f>J55*K55</f>
        <v>3.6554000000000002</v>
      </c>
      <c r="J55" s="9">
        <v>26.11</v>
      </c>
      <c r="K55" s="8">
        <v>0.14000000000000001</v>
      </c>
      <c r="L55" s="8">
        <v>25.61</v>
      </c>
      <c r="M55">
        <v>12.99</v>
      </c>
      <c r="N55" s="10">
        <v>0</v>
      </c>
    </row>
    <row r="56" spans="7:14">
      <c r="G56" t="s">
        <v>54</v>
      </c>
      <c r="H56" t="s">
        <v>99</v>
      </c>
      <c r="I56" s="8">
        <f t="shared" ref="I56:I78" si="0">J56*K56</f>
        <v>20.052499999999998</v>
      </c>
      <c r="J56" s="9">
        <v>80.209999999999994</v>
      </c>
      <c r="K56" s="8">
        <v>0.25</v>
      </c>
      <c r="L56" s="8">
        <v>13.82</v>
      </c>
      <c r="M56">
        <v>161.56</v>
      </c>
      <c r="N56" s="10">
        <v>0.01</v>
      </c>
    </row>
    <row r="57" spans="7:14">
      <c r="G57" t="s">
        <v>55</v>
      </c>
      <c r="H57" t="s">
        <v>99</v>
      </c>
      <c r="I57" s="8">
        <f t="shared" si="0"/>
        <v>17.837599999999998</v>
      </c>
      <c r="J57" s="9">
        <v>81.08</v>
      </c>
      <c r="K57" s="8">
        <v>0.22</v>
      </c>
      <c r="L57" s="8">
        <v>10.1</v>
      </c>
      <c r="M57">
        <v>119.44</v>
      </c>
      <c r="N57" s="10">
        <v>0.03</v>
      </c>
    </row>
    <row r="58" spans="7:14">
      <c r="G58" t="s">
        <v>100</v>
      </c>
      <c r="H58" t="s">
        <v>99</v>
      </c>
      <c r="I58" s="8">
        <f t="shared" si="0"/>
        <v>1.82</v>
      </c>
      <c r="J58" s="9">
        <v>18.2</v>
      </c>
      <c r="K58" s="8">
        <v>0.1</v>
      </c>
      <c r="L58" s="8">
        <v>19.2</v>
      </c>
      <c r="M58">
        <v>13.55</v>
      </c>
      <c r="N58" s="10">
        <v>0</v>
      </c>
    </row>
    <row r="59" spans="7:14">
      <c r="G59" t="s">
        <v>101</v>
      </c>
      <c r="H59" t="s">
        <v>99</v>
      </c>
      <c r="I59" s="8">
        <f t="shared" si="0"/>
        <v>0.71399999999999997</v>
      </c>
      <c r="J59" s="9">
        <v>11.9</v>
      </c>
      <c r="K59" s="8">
        <v>0.06</v>
      </c>
      <c r="L59" s="8">
        <v>4.41</v>
      </c>
      <c r="M59">
        <v>39.5</v>
      </c>
      <c r="N59" s="10">
        <v>0.01</v>
      </c>
    </row>
    <row r="60" spans="7:14">
      <c r="G60" t="s">
        <v>56</v>
      </c>
      <c r="H60" t="s">
        <v>99</v>
      </c>
      <c r="I60" s="8">
        <f t="shared" si="0"/>
        <v>6.2206000000000001</v>
      </c>
      <c r="J60" s="9">
        <v>32.74</v>
      </c>
      <c r="K60" s="8">
        <v>0.19</v>
      </c>
      <c r="L60" s="8">
        <v>19.87</v>
      </c>
      <c r="M60">
        <v>49.16</v>
      </c>
      <c r="N60" s="10">
        <v>0</v>
      </c>
    </row>
    <row r="61" spans="7:14">
      <c r="G61" t="s">
        <v>57</v>
      </c>
      <c r="H61" t="s">
        <v>99</v>
      </c>
      <c r="I61" s="8">
        <f t="shared" si="0"/>
        <v>55.520400000000002</v>
      </c>
      <c r="J61" s="9">
        <v>106.77</v>
      </c>
      <c r="K61" s="8">
        <v>0.52</v>
      </c>
      <c r="L61" s="8">
        <v>9.82</v>
      </c>
      <c r="M61">
        <v>41.34</v>
      </c>
      <c r="N61" s="10">
        <v>0.02</v>
      </c>
    </row>
    <row r="62" spans="7:14">
      <c r="G62" t="s">
        <v>69</v>
      </c>
      <c r="H62" t="s">
        <v>99</v>
      </c>
      <c r="I62" s="8">
        <f t="shared" si="0"/>
        <v>0.47699999999999998</v>
      </c>
      <c r="J62" s="9">
        <v>7.95</v>
      </c>
      <c r="K62" s="8">
        <v>0.06</v>
      </c>
      <c r="L62" s="8">
        <v>6.76</v>
      </c>
      <c r="M62">
        <v>28.9</v>
      </c>
      <c r="N62" s="10">
        <v>0.01</v>
      </c>
    </row>
    <row r="63" spans="7:14">
      <c r="G63" t="s">
        <v>58</v>
      </c>
      <c r="H63" t="s">
        <v>99</v>
      </c>
      <c r="I63" s="8">
        <f t="shared" si="0"/>
        <v>4.0724999999999998</v>
      </c>
      <c r="J63" s="9">
        <v>16.29</v>
      </c>
      <c r="K63" s="8">
        <v>0.25</v>
      </c>
      <c r="L63" s="8">
        <v>17.36</v>
      </c>
      <c r="M63">
        <v>47.18</v>
      </c>
      <c r="N63" s="10">
        <v>0.01</v>
      </c>
    </row>
    <row r="64" spans="7:14">
      <c r="G64" t="s">
        <v>59</v>
      </c>
      <c r="H64" t="s">
        <v>99</v>
      </c>
      <c r="I64" s="8">
        <f t="shared" si="0"/>
        <v>15.534400000000002</v>
      </c>
      <c r="J64" s="9">
        <v>40.880000000000003</v>
      </c>
      <c r="K64" s="8">
        <v>0.38</v>
      </c>
      <c r="L64" s="8">
        <v>13.43</v>
      </c>
      <c r="M64">
        <v>88.01</v>
      </c>
      <c r="N64" s="10">
        <v>0</v>
      </c>
    </row>
    <row r="65" spans="7:14">
      <c r="G65" t="s">
        <v>70</v>
      </c>
      <c r="H65" t="s">
        <v>99</v>
      </c>
      <c r="I65" s="8">
        <f t="shared" si="0"/>
        <v>3.6960000000000002</v>
      </c>
      <c r="J65" s="9">
        <v>18.48</v>
      </c>
      <c r="K65" s="8">
        <v>0.2</v>
      </c>
      <c r="L65" s="8">
        <v>14.33</v>
      </c>
      <c r="M65">
        <v>77.31</v>
      </c>
      <c r="N65" s="10">
        <v>0.01</v>
      </c>
    </row>
    <row r="66" spans="7:14">
      <c r="G66" t="s">
        <v>60</v>
      </c>
      <c r="H66" t="s">
        <v>99</v>
      </c>
      <c r="I66" s="8">
        <f t="shared" si="0"/>
        <v>2.7509999999999999</v>
      </c>
      <c r="J66" s="9">
        <v>19.649999999999999</v>
      </c>
      <c r="K66" s="8">
        <v>0.14000000000000001</v>
      </c>
      <c r="L66" s="8">
        <v>19.8</v>
      </c>
      <c r="M66">
        <v>18.489999999999998</v>
      </c>
      <c r="N66" s="10">
        <v>0</v>
      </c>
    </row>
    <row r="67" spans="7:14">
      <c r="G67" t="s">
        <v>61</v>
      </c>
      <c r="H67" t="s">
        <v>99</v>
      </c>
      <c r="I67" s="8">
        <f t="shared" si="0"/>
        <v>9.3911999999999995</v>
      </c>
      <c r="J67" s="9">
        <v>24.08</v>
      </c>
      <c r="K67" s="8">
        <v>0.39</v>
      </c>
      <c r="L67" s="8">
        <v>9.35</v>
      </c>
      <c r="M67">
        <v>28.19</v>
      </c>
      <c r="N67" s="10">
        <v>0.01</v>
      </c>
    </row>
    <row r="68" spans="7:14">
      <c r="G68" t="s">
        <v>62</v>
      </c>
      <c r="H68" t="s">
        <v>99</v>
      </c>
      <c r="I68" s="8">
        <f t="shared" si="0"/>
        <v>1.6840000000000002</v>
      </c>
      <c r="J68" s="9">
        <v>16.84</v>
      </c>
      <c r="K68" s="8">
        <v>0.1</v>
      </c>
      <c r="L68" s="8">
        <v>25.89</v>
      </c>
      <c r="M68">
        <v>18.39</v>
      </c>
      <c r="N68" s="10">
        <v>0.01</v>
      </c>
    </row>
    <row r="69" spans="7:14">
      <c r="G69" t="s">
        <v>63</v>
      </c>
      <c r="H69" t="s">
        <v>99</v>
      </c>
      <c r="I69" s="8">
        <f t="shared" si="0"/>
        <v>1.6821000000000002</v>
      </c>
      <c r="J69" s="9">
        <v>18.690000000000001</v>
      </c>
      <c r="K69" s="8">
        <v>0.09</v>
      </c>
      <c r="L69" s="8">
        <v>19.04</v>
      </c>
      <c r="M69">
        <v>26.06</v>
      </c>
      <c r="N69" s="10">
        <v>0</v>
      </c>
    </row>
    <row r="70" spans="7:14">
      <c r="G70" t="s">
        <v>71</v>
      </c>
      <c r="H70" t="s">
        <v>99</v>
      </c>
      <c r="I70" s="8">
        <f t="shared" si="0"/>
        <v>7.8651</v>
      </c>
      <c r="J70" s="9">
        <v>29.13</v>
      </c>
      <c r="K70" s="8">
        <v>0.27</v>
      </c>
      <c r="L70" s="8">
        <v>16.27</v>
      </c>
      <c r="M70">
        <v>39.659999999999997</v>
      </c>
      <c r="N70" s="10">
        <v>0</v>
      </c>
    </row>
    <row r="71" spans="7:14">
      <c r="G71" t="s">
        <v>72</v>
      </c>
      <c r="H71" t="s">
        <v>99</v>
      </c>
      <c r="I71" s="8">
        <f t="shared" si="0"/>
        <v>1.4032</v>
      </c>
      <c r="J71" s="9">
        <v>17.54</v>
      </c>
      <c r="K71" s="8">
        <v>0.08</v>
      </c>
      <c r="L71" s="8">
        <v>17.25</v>
      </c>
      <c r="M71">
        <v>33.35</v>
      </c>
      <c r="N71" s="10">
        <v>0</v>
      </c>
    </row>
    <row r="72" spans="7:14">
      <c r="G72" t="s">
        <v>102</v>
      </c>
      <c r="H72" t="s">
        <v>99</v>
      </c>
      <c r="I72" s="8">
        <f t="shared" si="0"/>
        <v>1.401</v>
      </c>
      <c r="J72" s="9">
        <v>14.01</v>
      </c>
      <c r="K72" s="8">
        <v>0.1</v>
      </c>
      <c r="L72" s="8">
        <v>18.7</v>
      </c>
      <c r="M72">
        <v>17.149999999999999</v>
      </c>
      <c r="N72" s="10">
        <v>0</v>
      </c>
    </row>
    <row r="73" spans="7:14">
      <c r="G73" t="s">
        <v>64</v>
      </c>
      <c r="H73" t="s">
        <v>99</v>
      </c>
      <c r="I73" s="8">
        <f t="shared" si="0"/>
        <v>3.7973000000000003</v>
      </c>
      <c r="J73" s="9">
        <v>29.21</v>
      </c>
      <c r="K73" s="8">
        <v>0.13</v>
      </c>
      <c r="L73" s="8">
        <v>12.88</v>
      </c>
      <c r="M73">
        <v>56.3</v>
      </c>
      <c r="N73" s="10">
        <v>0.01</v>
      </c>
    </row>
    <row r="74" spans="7:14">
      <c r="G74" t="s">
        <v>103</v>
      </c>
      <c r="H74" t="s">
        <v>99</v>
      </c>
      <c r="I74" s="8">
        <f t="shared" si="0"/>
        <v>6.6420000000000003</v>
      </c>
      <c r="J74" s="9">
        <v>33.21</v>
      </c>
      <c r="K74" s="8">
        <v>0.2</v>
      </c>
      <c r="L74" s="8">
        <v>21.84</v>
      </c>
      <c r="M74">
        <v>25.96</v>
      </c>
      <c r="N74" s="10">
        <v>0.05</v>
      </c>
    </row>
    <row r="75" spans="7:14">
      <c r="G75" t="s">
        <v>65</v>
      </c>
      <c r="H75" t="s">
        <v>99</v>
      </c>
      <c r="I75" s="8">
        <f t="shared" si="0"/>
        <v>0.62450000000000006</v>
      </c>
      <c r="J75" s="9">
        <v>12.49</v>
      </c>
      <c r="K75" s="8">
        <v>0.05</v>
      </c>
      <c r="L75" s="8">
        <v>11.66</v>
      </c>
      <c r="M75">
        <v>42.58</v>
      </c>
      <c r="N75" s="10">
        <v>0.02</v>
      </c>
    </row>
    <row r="76" spans="7:14">
      <c r="G76" t="s">
        <v>104</v>
      </c>
      <c r="H76" t="s">
        <v>99</v>
      </c>
      <c r="I76" s="8">
        <f t="shared" si="0"/>
        <v>2.7515999999999998</v>
      </c>
      <c r="J76" s="9">
        <v>45.86</v>
      </c>
      <c r="K76" s="8">
        <v>0.06</v>
      </c>
      <c r="L76" s="8">
        <v>20.29</v>
      </c>
      <c r="M76">
        <v>59.32</v>
      </c>
      <c r="N76" s="10">
        <v>0</v>
      </c>
    </row>
    <row r="77" spans="7:14">
      <c r="G77" t="s">
        <v>67</v>
      </c>
      <c r="H77" t="s">
        <v>99</v>
      </c>
      <c r="I77" s="8">
        <f t="shared" si="0"/>
        <v>4.3109999999999999</v>
      </c>
      <c r="J77" s="9">
        <v>23.95</v>
      </c>
      <c r="K77" s="8">
        <v>0.18</v>
      </c>
      <c r="L77" s="8">
        <v>17.77</v>
      </c>
      <c r="M77">
        <v>20.82</v>
      </c>
      <c r="N77" s="10">
        <v>0.02</v>
      </c>
    </row>
    <row r="78" spans="7:14">
      <c r="G78" t="s">
        <v>68</v>
      </c>
      <c r="H78" t="s">
        <v>99</v>
      </c>
      <c r="I78" s="8">
        <f t="shared" si="0"/>
        <v>18.683000000000003</v>
      </c>
      <c r="J78" s="9">
        <v>54.95</v>
      </c>
      <c r="K78" s="8">
        <v>0.34</v>
      </c>
      <c r="L78" s="8">
        <v>19.440000000000001</v>
      </c>
      <c r="M78">
        <v>61.04</v>
      </c>
      <c r="N78" s="10">
        <v>0.01</v>
      </c>
    </row>
    <row r="79" spans="7:14">
      <c r="G79" t="s">
        <v>73</v>
      </c>
      <c r="H79" t="s">
        <v>105</v>
      </c>
      <c r="I79" s="8">
        <v>2.36</v>
      </c>
      <c r="J79" s="9">
        <v>4.2699999999999996</v>
      </c>
      <c r="K79" s="8">
        <f>I79/J79</f>
        <v>0.55269320843091341</v>
      </c>
      <c r="L79" s="8">
        <v>24.09</v>
      </c>
      <c r="M79">
        <v>8.74</v>
      </c>
      <c r="N79" s="10">
        <v>0.01</v>
      </c>
    </row>
    <row r="80" spans="7:14">
      <c r="G80" t="s">
        <v>75</v>
      </c>
      <c r="H80" t="s">
        <v>105</v>
      </c>
      <c r="I80" s="8">
        <v>1.0489999999999999</v>
      </c>
      <c r="J80" s="9">
        <v>4.57</v>
      </c>
      <c r="K80" s="8">
        <f t="shared" ref="K80:K89" si="1">I80/J80</f>
        <v>0.22954048140043762</v>
      </c>
      <c r="L80" s="8">
        <v>21.45</v>
      </c>
      <c r="M80">
        <v>18.32</v>
      </c>
      <c r="N80" s="10">
        <v>0</v>
      </c>
    </row>
    <row r="81" spans="7:14">
      <c r="G81" t="s">
        <v>76</v>
      </c>
      <c r="H81" t="s">
        <v>105</v>
      </c>
      <c r="I81" s="8">
        <v>4.0999999999999996</v>
      </c>
      <c r="J81" s="9">
        <v>10.19</v>
      </c>
      <c r="K81" s="8">
        <f t="shared" si="1"/>
        <v>0.40235525024533852</v>
      </c>
      <c r="L81" s="8">
        <v>7.62</v>
      </c>
      <c r="M81">
        <v>68.12</v>
      </c>
      <c r="N81" s="10">
        <v>0.02</v>
      </c>
    </row>
    <row r="82" spans="7:14">
      <c r="G82" t="s">
        <v>83</v>
      </c>
      <c r="H82" t="s">
        <v>105</v>
      </c>
      <c r="I82" s="8">
        <v>1.0529999999999999</v>
      </c>
      <c r="J82" s="9">
        <v>8.73</v>
      </c>
      <c r="K82" s="8">
        <f t="shared" si="1"/>
        <v>0.12061855670103092</v>
      </c>
      <c r="L82" s="8"/>
      <c r="N82" s="10"/>
    </row>
    <row r="83" spans="7:14">
      <c r="G83" t="s">
        <v>77</v>
      </c>
      <c r="H83" t="s">
        <v>105</v>
      </c>
      <c r="I83" s="8">
        <v>3.2170000000000001</v>
      </c>
      <c r="J83" s="9">
        <v>6.1</v>
      </c>
      <c r="K83" s="8">
        <f t="shared" si="1"/>
        <v>0.52737704918032791</v>
      </c>
      <c r="L83" s="8">
        <v>20.260000000000002</v>
      </c>
      <c r="M83">
        <v>15.62</v>
      </c>
      <c r="N83" s="10">
        <v>0.01</v>
      </c>
    </row>
    <row r="84" spans="7:14">
      <c r="G84" t="s">
        <v>106</v>
      </c>
      <c r="H84" t="s">
        <v>105</v>
      </c>
      <c r="I84" s="8">
        <v>1.0329999999999999</v>
      </c>
      <c r="J84" s="9">
        <v>4.43</v>
      </c>
      <c r="K84" s="8">
        <f t="shared" si="1"/>
        <v>0.23318284424379232</v>
      </c>
      <c r="L84" s="8">
        <v>13.4</v>
      </c>
      <c r="M84">
        <v>51.29</v>
      </c>
      <c r="N84" s="10">
        <v>0.01</v>
      </c>
    </row>
    <row r="85" spans="7:14">
      <c r="G85" t="s">
        <v>78</v>
      </c>
      <c r="H85" t="s">
        <v>105</v>
      </c>
      <c r="I85" s="8">
        <v>4.5999999999999996</v>
      </c>
      <c r="J85" s="9">
        <v>3.53</v>
      </c>
      <c r="K85" s="8">
        <f t="shared" si="1"/>
        <v>1.3031161473087818</v>
      </c>
      <c r="L85" s="8">
        <v>0.13</v>
      </c>
      <c r="M85">
        <v>98.31</v>
      </c>
      <c r="N85" s="10">
        <v>0.04</v>
      </c>
    </row>
    <row r="86" spans="7:14">
      <c r="G86" t="s">
        <v>79</v>
      </c>
      <c r="H86" t="s">
        <v>105</v>
      </c>
      <c r="I86" s="8">
        <v>0.31</v>
      </c>
      <c r="J86" s="9">
        <v>6.29</v>
      </c>
      <c r="K86" s="8">
        <f t="shared" si="1"/>
        <v>4.9284578696343402E-2</v>
      </c>
      <c r="L86" s="8">
        <v>7.01</v>
      </c>
      <c r="M86">
        <v>194.55</v>
      </c>
      <c r="N86" s="10">
        <v>0.01</v>
      </c>
    </row>
    <row r="87" spans="7:14">
      <c r="G87" t="s">
        <v>80</v>
      </c>
      <c r="H87" t="s">
        <v>105</v>
      </c>
      <c r="I87" s="8">
        <v>1.0900000000000001</v>
      </c>
      <c r="J87" s="9">
        <v>1.96</v>
      </c>
      <c r="K87" s="8">
        <f t="shared" si="1"/>
        <v>0.55612244897959184</v>
      </c>
      <c r="L87" s="8">
        <v>38.020000000000003</v>
      </c>
      <c r="M87">
        <v>11.01</v>
      </c>
      <c r="N87" s="10">
        <v>0</v>
      </c>
    </row>
    <row r="88" spans="7:14">
      <c r="G88" t="s">
        <v>81</v>
      </c>
      <c r="H88" t="s">
        <v>105</v>
      </c>
      <c r="I88" s="8">
        <v>0.46</v>
      </c>
      <c r="J88" s="9">
        <v>2.89</v>
      </c>
      <c r="K88" s="8">
        <f t="shared" si="1"/>
        <v>0.15916955017301038</v>
      </c>
      <c r="L88" s="8">
        <v>29.53</v>
      </c>
      <c r="M88">
        <v>15.81</v>
      </c>
      <c r="N88" s="10">
        <v>0</v>
      </c>
    </row>
    <row r="89" spans="7:14">
      <c r="G89" t="s">
        <v>82</v>
      </c>
      <c r="H89" t="s">
        <v>105</v>
      </c>
      <c r="I89" s="8">
        <v>1.26</v>
      </c>
      <c r="J89" s="9">
        <v>4.67</v>
      </c>
      <c r="K89" s="8">
        <f t="shared" si="1"/>
        <v>0.26980728051391861</v>
      </c>
      <c r="L89" s="8"/>
      <c r="N89" s="1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</dc:creator>
  <cp:lastModifiedBy>Juliano</cp:lastModifiedBy>
  <dcterms:created xsi:type="dcterms:W3CDTF">2015-02-25T18:47:13Z</dcterms:created>
  <dcterms:modified xsi:type="dcterms:W3CDTF">2015-08-27T06:50:27Z</dcterms:modified>
</cp:coreProperties>
</file>