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</sheets>
  <definedNames/>
  <calcPr/>
  <extLst>
    <ext uri="GoogleSheetsCustomDataVersion2">
      <go:sheetsCustomData xmlns:go="http://customooxmlschemas.google.com/" r:id="rId16" roundtripDataChecksum="IQgFGUAYfhDP2Bhg7flZWCG70PPdovL2Xrfn0AortMI="/>
    </ext>
  </extLst>
</workbook>
</file>

<file path=xl/sharedStrings.xml><?xml version="1.0" encoding="utf-8"?>
<sst xmlns="http://schemas.openxmlformats.org/spreadsheetml/2006/main" count="305" uniqueCount="258">
  <si>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</si>
  <si>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</si>
  <si>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</si>
  <si>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</si>
  <si>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</si>
  <si>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</si>
  <si>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</si>
  <si>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</si>
  <si>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</si>
  <si>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</si>
  <si>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</si>
  <si>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</si>
  <si>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</si>
  <si>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</si>
  <si>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</si>
  <si>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</si>
  <si>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</si>
  <si>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</si>
  <si>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</si>
  <si>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</si>
  <si>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</si>
  <si>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</si>
  <si>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</si>
  <si>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</si>
  <si>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</si>
  <si>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</si>
  <si>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</si>
  <si>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</si>
  <si>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</si>
  <si>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</si>
  <si>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Source Link</t>
  </si>
  <si>
    <t>F/A-18E/F</t>
  </si>
  <si>
    <t>444-462</t>
  </si>
  <si>
    <t>122-148</t>
  </si>
  <si>
    <t>124-198</t>
  </si>
  <si>
    <t>9000-17750</t>
  </si>
  <si>
    <t>F-35C</t>
  </si>
  <si>
    <t>&gt;1200</t>
  </si>
  <si>
    <t>Mig-29K</t>
  </si>
  <si>
    <t>~26</t>
  </si>
  <si>
    <t>~12000</t>
  </si>
  <si>
    <t>https://en.wikipedia.org/wiki/Mikoyan_MiG-29K</t>
  </si>
  <si>
    <t>https://www.airvectors.net/avmig29.html</t>
  </si>
  <si>
    <t>https://aerocorner.com/aircraft/mikoyan-mig-29k-fulcrum/#aircraft-specifications</t>
  </si>
  <si>
    <t>Rafale-M</t>
  </si>
  <si>
    <t>N/A</t>
  </si>
  <si>
    <t>Shenyang J-15 (Suhkoi 33)</t>
  </si>
  <si>
    <t>F/A-67</t>
  </si>
  <si>
    <t>Engine #1</t>
  </si>
  <si>
    <t>SLS Takeoff Thrust (jet)</t>
  </si>
  <si>
    <t>Specific Fuel Consumption</t>
  </si>
  <si>
    <t>Empty weight to MTOW</t>
  </si>
  <si>
    <t>Variance</t>
  </si>
  <si>
    <t>Features we do not understand</t>
  </si>
  <si>
    <t>SI units [kN, 1/s]</t>
  </si>
  <si>
    <t>- inlet design, supersonic airfoil design, folding wing structures/mechanisms, carrier arrestment mechanisms and structures</t>
  </si>
  <si>
    <t>English units [lbf, 1/s]</t>
  </si>
  <si>
    <t>Engine #2</t>
  </si>
  <si>
    <t>Michael</t>
  </si>
  <si>
    <t>Start here</t>
  </si>
  <si>
    <t>Other planes not taken yet?</t>
  </si>
  <si>
    <t>Russian carrier based fighters</t>
  </si>
  <si>
    <t>European carrier based fighters</t>
  </si>
  <si>
    <t>Ideally multirole, probably no fighter bombers</t>
  </si>
  <si>
    <t>F/A-18C/D</t>
  </si>
  <si>
    <t>117-149</t>
  </si>
  <si>
    <t>129-188</t>
  </si>
  <si>
    <t>F-15E</t>
  </si>
  <si>
    <t>F-16C</t>
  </si>
  <si>
    <t>James</t>
  </si>
  <si>
    <t>JAS 39E/F Gripen</t>
  </si>
  <si>
    <t>2200 (ferry)</t>
  </si>
  <si>
    <t>702-810</t>
  </si>
  <si>
    <t>Panavia Tornado</t>
  </si>
  <si>
    <t>F-4 Phantom II</t>
  </si>
  <si>
    <t>Cristina</t>
  </si>
  <si>
    <t>EA-18G</t>
  </si>
  <si>
    <t>115-160</t>
  </si>
  <si>
    <t>&lt;250</t>
  </si>
  <si>
    <t>https://info.publicintelligence.net/E18-G-000.pdf</t>
  </si>
  <si>
    <t>wiki</t>
  </si>
  <si>
    <t>Mig-29k</t>
  </si>
  <si>
    <t>25.6?</t>
  </si>
  <si>
    <t>F-22A</t>
  </si>
  <si>
    <t>not folding</t>
  </si>
  <si>
    <t>https://en.wikipedia.org/wiki/Lockheed_Martin_F-22_Raptor</t>
  </si>
  <si>
    <t>F-35A</t>
  </si>
  <si>
    <t xml:space="preserve"> </t>
  </si>
  <si>
    <t>https://www.af.mil/About-Us/Fact-Sheets/Display/Article/478441/f-35a-lightning-ii/</t>
  </si>
  <si>
    <t>F-15C</t>
  </si>
  <si>
    <t>470-1061</t>
  </si>
  <si>
    <t>140-150</t>
  </si>
  <si>
    <t>https://www.af.mil/About-Us/Fact-Sheets/Display/Article/104501/f-15-eagle/</t>
  </si>
  <si>
    <t>Tom</t>
  </si>
  <si>
    <t>Rafale M</t>
  </si>
  <si>
    <t>https://en.wikipedia.org/wiki/Dassault_Rafale</t>
  </si>
  <si>
    <t>Su-33</t>
  </si>
  <si>
    <t>Eurofighter</t>
  </si>
  <si>
    <t>F-14B</t>
  </si>
  <si>
    <t>Mig-35</t>
  </si>
  <si>
    <t>Santi</t>
  </si>
  <si>
    <t>Shenyang J-15</t>
  </si>
  <si>
    <t>https://en.wikipedia.org/wiki/Shenyang_J-15</t>
  </si>
  <si>
    <t>https://aerocorner.com/aircraft/shenyang-j-15/</t>
  </si>
  <si>
    <t>F-14D</t>
  </si>
  <si>
    <t>https://www.hickoryaviationmuseum.org/wp-content/uploads/2023/03/Grumman-F-14-Tomcat-March-1.pdf?utm_source=chatgpt.com</t>
  </si>
  <si>
    <t>https://www.globalsecurity.org/military/systems/aircraft/f-14-specs.htm?utm_source=chatgpt.com</t>
  </si>
  <si>
    <t>Charles</t>
  </si>
  <si>
    <t>KAI KF-21</t>
  </si>
  <si>
    <t>Folding</t>
  </si>
  <si>
    <t>https://nationalsecurityjournal.org/south-koreas-kai-kf-21-boromae-fighter-is-having-a-moment/</t>
  </si>
  <si>
    <t>KAI T-50</t>
  </si>
  <si>
    <t>F-16V 70/72</t>
  </si>
  <si>
    <t>https://theaviationist.com/2025/05/20/first-kf-21-production-final-assembly/</t>
  </si>
  <si>
    <t>Sources</t>
  </si>
  <si>
    <t>wiki pages for planes</t>
  </si>
  <si>
    <t>Various NATOPS for F/A-18 A/B/C/D/E/F/G</t>
  </si>
  <si>
    <t>https://archive.aoe.vt.edu/mason/Mason_f/JSFS05.pdf</t>
  </si>
  <si>
    <t>Air to Air</t>
  </si>
  <si>
    <t>Gross Takeoff Weight</t>
  </si>
  <si>
    <t>Empty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</si>
  <si>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</si>
  <si>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</si>
  <si>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</si>
  <si>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</si>
  <si>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</si>
  <si>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</si>
  <si>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</si>
  <si>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r>
      <rPr>
        <rFont val="Helvetica Neue"/>
        <b/>
        <color rgb="FF394D7E"/>
        <sz val="11.0"/>
      </rPr>
      <t xml:space="preserve">tip: </t>
    </r>
    <r>
      <rPr>
        <rFont val="Helvetica Neue"/>
        <color rgb="FF394D7E"/>
        <sz val="11.0"/>
      </rPr>
      <t xml:space="preserve">fill out each mission's weight summary so you can identify which mission is the bottleneck!           </t>
    </r>
  </si>
  <si>
    <t>Cost (target year USD)</t>
  </si>
  <si>
    <t>Auxiliary data</t>
  </si>
  <si>
    <t>Environmental, Fleet Compatibility, &amp; Weapons</t>
  </si>
  <si>
    <t>Crew</t>
  </si>
  <si>
    <t>Block time [hr]</t>
  </si>
  <si>
    <t>JDAM Price [USD]</t>
  </si>
  <si>
    <t>Avg Weapons Expenditure</t>
  </si>
  <si>
    <t>Fuel density [lb/gal]</t>
  </si>
  <si>
    <t>Missile Price [USD]</t>
  </si>
  <si>
    <t>Fuel</t>
  </si>
  <si>
    <t>Fuel price [USD/gal]</t>
  </si>
  <si>
    <t>Life Support, etc. [USD]</t>
  </si>
  <si>
    <t>Oil</t>
  </si>
  <si>
    <t>Lubricating oil density [lb/gal]</t>
  </si>
  <si>
    <t>Avionics [USD]</t>
  </si>
  <si>
    <t>Airport fees</t>
  </si>
  <si>
    <t>Lubricating oil price [USD/gal]</t>
  </si>
  <si>
    <t>Surface Treatments  [USD or USD/gal]</t>
  </si>
  <si>
    <t>tip: feel free to break down these categories further, this is just a starting point</t>
  </si>
  <si>
    <t>Navigation fees</t>
  </si>
  <si>
    <t>Labor rate [USD/hr]</t>
  </si>
  <si>
    <t>Subsystem Techologies [USD]</t>
  </si>
  <si>
    <t>Airframe maintenance</t>
  </si>
  <si>
    <t>Aircraft price [USD]</t>
  </si>
  <si>
    <t>Engine maintenance</t>
  </si>
  <si>
    <t>Engine price [USD]</t>
  </si>
  <si>
    <t>Payload [lbm]</t>
  </si>
  <si>
    <t>COC</t>
  </si>
  <si>
    <t>COC/pay-nmi</t>
  </si>
  <si>
    <t>Missiles per mission</t>
  </si>
  <si>
    <t>Fill in the following using the sizing procedure covered in class and selected values: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</si>
  <si>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</si>
  <si>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</si>
  <si>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</si>
  <si>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</si>
  <si>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</si>
  <si>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</si>
  <si>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</si>
  <si>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</si>
  <si>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</si>
  <si>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Air to Air Combat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</si>
  <si>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</si>
  <si>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</si>
  <si>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</si>
  <si>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</si>
  <si>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</si>
  <si>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</si>
  <si>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</si>
  <si>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</si>
  <si>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</si>
  <si>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</si>
  <si>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SI units [s, deg/s, m/s]</t>
  </si>
  <si>
    <t>English units [s, deg/s, ft/min]</t>
  </si>
  <si>
    <t>tip: feel free to duplicate this page if you have multiple competing designs or if your design changes between missions (i.e. external fuel tanks)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</si>
  <si>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</si>
  <si>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</si>
  <si>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</si>
  <si>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</si>
  <si>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</si>
  <si>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</si>
  <si>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</si>
  <si>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</si>
  <si>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</si>
  <si>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</si>
  <si>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</si>
  <si>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</si>
  <si>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</si>
  <si>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</si>
  <si>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</si>
  <si>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</si>
  <si>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</si>
  <si>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</si>
  <si>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SI units (kN, 1/s)</t>
  </si>
  <si>
    <t>English units (lbf, 1/s)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</si>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</sst>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-d"/>
    <numFmt numFmtId="165" formatCode="#,##0.000"/>
    <numFmt numFmtId="166" formatCode="0.00000"/>
    <numFmt numFmtId="167" formatCode="\$#,##0"/>
    <numFmt numFmtId="168" formatCode="0.000"/>
    <numFmt numFmtId="169" formatCode="0.0000"/>
    <numFmt numFmtId="170" formatCode="0.0"/>
  </numFmts>
  <fonts count="12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u/>
      <sz val="11.0"/>
      <color rgb="FF394D7E"/>
      <name val="Helvetica Neue"/>
    </font>
    <font>
      <u/>
      <sz val="11.0"/>
      <color rgb="FF394D7E"/>
      <name val="Helvetica Neue"/>
    </font>
    <font>
      <sz val="11.0"/>
      <color rgb="FFFFFFFF"/>
      <name val="Helvetica Neue"/>
    </font>
    <font>
      <u/>
      <sz val="11.0"/>
      <color rgb="FF0000FF"/>
      <name val="Helvetica Neue"/>
    </font>
    <font>
      <b/>
      <sz val="11.0"/>
      <color theme="0"/>
      <name val="Helvetica Neue"/>
    </font>
    <font/>
  </fonts>
  <fills count="11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00BAFB"/>
        <bgColor rgb="FF00BAFB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10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ont="1">
      <alignment horizontal="right" vertical="top"/>
    </xf>
    <xf borderId="9" fillId="5" fontId="5" numFmtId="0" xfId="0" applyAlignment="1" applyBorder="1" applyFont="1">
      <alignment horizontal="right" vertical="top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11" fillId="7" fontId="3" numFmtId="0" xfId="0" applyAlignment="1" applyBorder="1" applyFill="1" applyFont="1">
      <alignment horizontal="right" shrinkToFit="0" vertical="top" wrapText="1"/>
    </xf>
    <xf borderId="12" fillId="7" fontId="3" numFmtId="0" xfId="0" applyAlignment="1" applyBorder="1" applyFont="1">
      <alignment horizontal="right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0" fillId="4" fontId="8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shrinkToFit="0" vertical="top" wrapText="1"/>
    </xf>
    <xf borderId="8" fillId="5" fontId="3" numFmtId="0" xfId="0" applyAlignment="1" applyBorder="1" applyFont="1">
      <alignment shrinkToFit="0" vertical="top" wrapText="1"/>
    </xf>
    <xf borderId="0" fillId="0" fontId="3" numFmtId="166" xfId="0" applyAlignment="1" applyFont="1" applyNumberForma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0" xfId="0" applyAlignment="1" applyBorder="1" applyFont="1">
      <alignment shrinkToFit="0" vertical="top" wrapText="1"/>
    </xf>
    <xf borderId="0" fillId="8" fontId="3" numFmtId="0" xfId="0" applyAlignment="1" applyFill="1" applyFont="1">
      <alignment readingOrder="0" shrinkToFit="0" vertical="top" wrapText="1"/>
    </xf>
    <xf borderId="7" fillId="4" fontId="4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readingOrder="0" vertical="top"/>
    </xf>
    <xf borderId="9" fillId="5" fontId="5" numFmtId="0" xfId="0" applyAlignment="1" applyBorder="1" applyFont="1">
      <alignment readingOrder="0" vertical="top"/>
    </xf>
    <xf borderId="9" fillId="5" fontId="5" numFmtId="164" xfId="0" applyAlignment="1" applyBorder="1" applyFont="1" applyNumberFormat="1">
      <alignment readingOrder="0" vertical="top"/>
    </xf>
    <xf borderId="10" fillId="4" fontId="4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vertical="top"/>
    </xf>
    <xf borderId="9" fillId="5" fontId="5" numFmtId="0" xfId="0" applyAlignment="1" applyBorder="1" applyFont="1">
      <alignment vertical="top"/>
    </xf>
    <xf borderId="8" fillId="5" fontId="5" numFmtId="1" xfId="0" applyAlignment="1" applyBorder="1" applyFont="1" applyNumberFormat="1">
      <alignment vertical="top"/>
    </xf>
    <xf borderId="8" fillId="5" fontId="5" numFmtId="3" xfId="0" applyAlignment="1" applyBorder="1" applyFont="1" applyNumberFormat="1">
      <alignment readingOrder="0" vertical="top"/>
    </xf>
    <xf borderId="9" fillId="5" fontId="5" numFmtId="3" xfId="0" applyAlignment="1" applyBorder="1" applyFont="1" applyNumberFormat="1">
      <alignment readingOrder="0" vertical="top"/>
    </xf>
    <xf borderId="10" fillId="9" fontId="4" numFmtId="0" xfId="0" applyAlignment="1" applyBorder="1" applyFill="1" applyFont="1">
      <alignment readingOrder="0" shrinkToFit="0" vertical="top" wrapText="1"/>
    </xf>
    <xf borderId="9" fillId="6" fontId="3" numFmtId="2" xfId="0" applyAlignment="1" applyBorder="1" applyFont="1" applyNumberFormat="1">
      <alignment horizontal="right" shrinkToFit="0" vertical="top" wrapText="1"/>
    </xf>
    <xf borderId="8" fillId="5" fontId="5" numFmtId="2" xfId="0" applyAlignment="1" applyBorder="1" applyFont="1" applyNumberFormat="1">
      <alignment readingOrder="0" vertical="top"/>
    </xf>
    <xf borderId="9" fillId="5" fontId="5" numFmtId="165" xfId="0" applyAlignment="1" applyBorder="1" applyFont="1" applyNumberFormat="1">
      <alignment readingOrder="0" vertical="top"/>
    </xf>
    <xf borderId="9" fillId="5" fontId="5" numFmtId="2" xfId="0" applyAlignment="1" applyBorder="1" applyFont="1" applyNumberFormat="1">
      <alignment readingOrder="0" vertical="top"/>
    </xf>
    <xf borderId="9" fillId="5" fontId="5" numFmtId="1" xfId="0" applyAlignment="1" applyBorder="1" applyFont="1" applyNumberFormat="1">
      <alignment readingOrder="0" vertical="top"/>
    </xf>
    <xf borderId="0" fillId="0" fontId="9" numFmtId="0" xfId="0" applyAlignment="1" applyFont="1">
      <alignment readingOrder="0" shrinkToFit="0" vertical="top" wrapText="0"/>
    </xf>
    <xf borderId="10" fillId="4" fontId="4" numFmtId="0" xfId="0" applyAlignment="1" applyBorder="1" applyFont="1">
      <alignment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9" fillId="5" fontId="3" numFmtId="3" xfId="0" applyAlignment="1" applyBorder="1" applyFont="1" applyNumberFormat="1">
      <alignment horizontal="right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11" fillId="5" fontId="3" numFmtId="167" xfId="0" applyAlignment="1" applyBorder="1" applyFont="1" applyNumberFormat="1">
      <alignment shrinkToFit="0" vertical="top" wrapText="1"/>
    </xf>
    <xf borderId="11" fillId="5" fontId="3" numFmtId="2" xfId="0" applyAlignment="1" applyBorder="1" applyFont="1" applyNumberFormat="1">
      <alignment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8" fillId="4" fontId="4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4" fillId="4" fontId="10" numFmtId="0" xfId="0" applyAlignment="1" applyBorder="1" applyFont="1">
      <alignment horizontal="center" shrinkToFit="0" vertical="top" wrapText="1"/>
    </xf>
    <xf borderId="15" fillId="0" fontId="11" numFmtId="0" xfId="0" applyAlignment="1" applyBorder="1" applyFont="1">
      <alignment vertical="top"/>
    </xf>
    <xf borderId="16" fillId="0" fontId="11" numFmtId="0" xfId="0" applyAlignment="1" applyBorder="1" applyFont="1">
      <alignment vertical="top"/>
    </xf>
    <xf borderId="17" fillId="10" fontId="10" numFmtId="0" xfId="0" applyAlignment="1" applyBorder="1" applyFill="1" applyFont="1">
      <alignment shrinkToFit="0" vertical="top" wrapText="1"/>
    </xf>
    <xf borderId="6" fillId="10" fontId="4" numFmtId="0" xfId="0" applyAlignment="1" applyBorder="1" applyFont="1">
      <alignment horizontal="center" shrinkToFit="0" vertical="top" wrapText="1"/>
    </xf>
    <xf borderId="8" fillId="10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8" fillId="5" fontId="3" numFmtId="168" xfId="0" applyAlignment="1" applyBorder="1" applyFont="1" applyNumberFormat="1">
      <alignment horizontal="right" shrinkToFit="0" vertical="top" wrapText="1"/>
    </xf>
    <xf borderId="9" fillId="5" fontId="3" numFmtId="168" xfId="0" applyAlignment="1" applyBorder="1" applyFont="1" applyNumberFormat="1">
      <alignment horizontal="right" shrinkToFit="0" vertical="top" wrapText="1"/>
    </xf>
    <xf borderId="8" fillId="5" fontId="3" numFmtId="169" xfId="0" applyAlignment="1" applyBorder="1" applyFont="1" applyNumberFormat="1">
      <alignment horizontal="right" shrinkToFit="0" vertical="top" wrapText="1"/>
    </xf>
    <xf borderId="9" fillId="5" fontId="3" numFmtId="169" xfId="0" applyAlignment="1" applyBorder="1" applyFont="1" applyNumberFormat="1">
      <alignment horizontal="right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70" xfId="0" applyAlignment="1" applyBorder="1" applyFont="1" applyNumberFormat="1">
      <alignment horizontal="right" shrinkToFit="0" vertical="top" wrapText="1"/>
    </xf>
    <xf borderId="12" fillId="5" fontId="3" numFmtId="170" xfId="0" applyAlignment="1" applyBorder="1" applyFont="1" applyNumberFormat="1">
      <alignment horizontal="right"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11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erocorner.com/aircraft/shenyang-j-15/" TargetMode="External"/><Relationship Id="rId10" Type="http://schemas.openxmlformats.org/officeDocument/2006/relationships/hyperlink" Target="https://en.wikipedia.org/wiki/Shenyang_J-15" TargetMode="External"/><Relationship Id="rId13" Type="http://schemas.openxmlformats.org/officeDocument/2006/relationships/hyperlink" Target="https://www.globalsecurity.org/military/systems/aircraft/f-14-specs.htm?utm_source=chatgpt.com" TargetMode="External"/><Relationship Id="rId12" Type="http://schemas.openxmlformats.org/officeDocument/2006/relationships/hyperlink" Target="https://www.hickoryaviationmuseum.org/wp-content/uploads/2023/03/Grumman-F-14-Tomcat-March-1.pdf?utm_source=chatgpt.com" TargetMode="External"/><Relationship Id="rId1" Type="http://schemas.openxmlformats.org/officeDocument/2006/relationships/hyperlink" Target="https://en.wikipedia.org/wiki/Mikoyan_MiG-29K" TargetMode="External"/><Relationship Id="rId2" Type="http://schemas.openxmlformats.org/officeDocument/2006/relationships/hyperlink" Target="https://www.airvectors.net/avmig29.html" TargetMode="External"/><Relationship Id="rId3" Type="http://schemas.openxmlformats.org/officeDocument/2006/relationships/hyperlink" Target="https://aerocorner.com/aircraft/mikoyan-mig-29k-fulcrum/" TargetMode="External"/><Relationship Id="rId4" Type="http://schemas.openxmlformats.org/officeDocument/2006/relationships/hyperlink" Target="https://info.publicintelligence.net/E18-G-000.pdf" TargetMode="External"/><Relationship Id="rId9" Type="http://schemas.openxmlformats.org/officeDocument/2006/relationships/hyperlink" Target="https://en.wikipedia.org/wiki/Dassault_Rafale" TargetMode="External"/><Relationship Id="rId15" Type="http://schemas.openxmlformats.org/officeDocument/2006/relationships/hyperlink" Target="https://theaviationist.com/2025/05/20/first-kf-21-production-final-assembly/" TargetMode="External"/><Relationship Id="rId14" Type="http://schemas.openxmlformats.org/officeDocument/2006/relationships/hyperlink" Target="https://nationalsecurityjournal.org/south-koreas-kai-kf-21-boromae-fighter-is-having-a-moment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archive.aoe.vt.edu/mason/Mason_f/JSFS05.pdf" TargetMode="External"/><Relationship Id="rId5" Type="http://schemas.openxmlformats.org/officeDocument/2006/relationships/hyperlink" Target="https://en.wikipedia.org/wiki/Mikoyan_MiG-29K" TargetMode="External"/><Relationship Id="rId6" Type="http://schemas.openxmlformats.org/officeDocument/2006/relationships/hyperlink" Target="https://en.wikipedia.org/wiki/Lockheed_Martin_F-22_Raptor" TargetMode="External"/><Relationship Id="rId7" Type="http://schemas.openxmlformats.org/officeDocument/2006/relationships/hyperlink" Target="https://www.af.mil/About-Us/Fact-Sheets/Display/Article/478441/f-35a-lightning-ii/" TargetMode="External"/><Relationship Id="rId8" Type="http://schemas.openxmlformats.org/officeDocument/2006/relationships/hyperlink" Target="https://www.af.mil/About-Us/Fact-Sheets/Display/Article/104501/f-15-eagl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5.63"/>
    <col customWidth="1" min="8" max="8" width="23.13"/>
    <col customWidth="1" min="9" max="23" width="15.63"/>
    <col customWidth="1" min="24" max="26" width="8.63"/>
  </cols>
  <sheetData>
    <row r="1" ht="49.5" customHeight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8" t="s">
        <v>30</v>
      </c>
      <c r="Y1" s="3"/>
      <c r="Z1" s="3"/>
    </row>
    <row r="2" ht="20.25" customHeight="1">
      <c r="A2" s="9" t="s">
        <v>31</v>
      </c>
      <c r="B2" s="10">
        <v>66000.0</v>
      </c>
      <c r="C2" s="10">
        <v>32081.0</v>
      </c>
      <c r="D2" s="10">
        <v>1275.0</v>
      </c>
      <c r="E2" s="10" t="s">
        <v>32</v>
      </c>
      <c r="F2" s="10">
        <v>0.84</v>
      </c>
      <c r="G2" s="10">
        <v>1.8</v>
      </c>
      <c r="H2" s="10">
        <v>1.06</v>
      </c>
      <c r="I2" s="10" t="s">
        <v>33</v>
      </c>
      <c r="J2" s="10" t="s">
        <v>34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35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14"/>
      <c r="Y2" s="3"/>
      <c r="Z2" s="3"/>
    </row>
    <row r="3" ht="20.25" customHeight="1">
      <c r="A3" s="15" t="s">
        <v>36</v>
      </c>
      <c r="B3" s="10">
        <v>70000.0</v>
      </c>
      <c r="C3" s="10">
        <v>34581.0</v>
      </c>
      <c r="D3" s="10" t="s">
        <v>37</v>
      </c>
      <c r="E3" s="10">
        <v>670.0</v>
      </c>
      <c r="F3" s="10">
        <v>0.8</v>
      </c>
      <c r="G3" s="10">
        <v>1.6</v>
      </c>
      <c r="H3" s="10">
        <v>1.06</v>
      </c>
      <c r="I3" s="16"/>
      <c r="J3" s="16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7"/>
      <c r="T3" s="11">
        <v>18000.0</v>
      </c>
      <c r="U3" s="13">
        <f t="shared" si="1"/>
        <v>2.02423296</v>
      </c>
      <c r="V3" s="13">
        <f t="shared" si="2"/>
        <v>104.7904192</v>
      </c>
      <c r="W3" s="13">
        <f t="shared" si="3"/>
        <v>2.767964072</v>
      </c>
      <c r="X3" s="14"/>
      <c r="Y3" s="3"/>
      <c r="Z3" s="3"/>
    </row>
    <row r="4" ht="20.25" customHeight="1">
      <c r="A4" s="15" t="s">
        <v>38</v>
      </c>
      <c r="B4" s="10">
        <v>54013.0</v>
      </c>
      <c r="C4" s="10">
        <v>26455.0</v>
      </c>
      <c r="D4" s="10">
        <v>1100.0</v>
      </c>
      <c r="E4" s="10">
        <v>408.0</v>
      </c>
      <c r="F4" s="10">
        <v>1.21</v>
      </c>
      <c r="G4" s="10">
        <v>2.0</v>
      </c>
      <c r="H4" s="10">
        <v>1.13</v>
      </c>
      <c r="I4" s="10"/>
      <c r="J4" s="16"/>
      <c r="K4" s="10">
        <v>37.25</v>
      </c>
      <c r="L4" s="10" t="s">
        <v>39</v>
      </c>
      <c r="M4" s="10">
        <v>480.0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40</v>
      </c>
      <c r="T4" s="11">
        <v>9900.0</v>
      </c>
      <c r="U4" s="13">
        <f t="shared" si="1"/>
        <v>2.041693442</v>
      </c>
      <c r="V4" s="13">
        <f t="shared" si="2"/>
        <v>112.5270833</v>
      </c>
      <c r="W4" s="13">
        <f t="shared" si="3"/>
        <v>2.890755208</v>
      </c>
      <c r="X4" s="18" t="s">
        <v>41</v>
      </c>
      <c r="Y4" s="19" t="s">
        <v>42</v>
      </c>
      <c r="Z4" s="19" t="s">
        <v>43</v>
      </c>
    </row>
    <row r="5" ht="20.25" customHeight="1">
      <c r="A5" s="15" t="s">
        <v>44</v>
      </c>
      <c r="B5" s="20">
        <v>54013.0</v>
      </c>
      <c r="C5" s="20">
        <v>23400.0</v>
      </c>
      <c r="D5" s="20">
        <v>2000.0</v>
      </c>
      <c r="E5" s="20">
        <v>1000.0</v>
      </c>
      <c r="F5" s="10">
        <v>1.4</v>
      </c>
      <c r="G5" s="10">
        <v>1.8</v>
      </c>
      <c r="H5" s="10">
        <v>1.1</v>
      </c>
      <c r="I5" s="10">
        <v>120.0</v>
      </c>
      <c r="J5" s="16"/>
      <c r="K5" s="10">
        <v>35.75</v>
      </c>
      <c r="L5" s="10" t="s">
        <v>45</v>
      </c>
      <c r="M5" s="10">
        <v>492.0</v>
      </c>
      <c r="N5" s="21">
        <v>50.0833333333</v>
      </c>
      <c r="O5" s="11">
        <v>17.5</v>
      </c>
      <c r="P5" s="11">
        <v>33069.3</v>
      </c>
      <c r="Q5" s="22">
        <v>51.952</v>
      </c>
      <c r="R5" s="12">
        <v>45659.0</v>
      </c>
      <c r="S5" s="23">
        <v>14771.0</v>
      </c>
      <c r="T5" s="23">
        <v>20900.0</v>
      </c>
      <c r="U5" s="13">
        <f t="shared" si="1"/>
        <v>2.308247863</v>
      </c>
      <c r="V5" s="13">
        <f t="shared" si="2"/>
        <v>109.7825203</v>
      </c>
      <c r="W5" s="13">
        <f t="shared" si="3"/>
        <v>2.597688008</v>
      </c>
      <c r="X5" s="14"/>
      <c r="Y5" s="3"/>
      <c r="Z5" s="3"/>
    </row>
    <row r="6" ht="29.25" customHeight="1">
      <c r="A6" s="15" t="s">
        <v>46</v>
      </c>
      <c r="B6" s="10">
        <v>72752.0</v>
      </c>
      <c r="C6" s="10">
        <v>38000.0</v>
      </c>
      <c r="D6" s="10">
        <v>1900.0</v>
      </c>
      <c r="E6" s="10">
        <v>690.0</v>
      </c>
      <c r="F6" s="16"/>
      <c r="G6" s="10">
        <v>2.17</v>
      </c>
      <c r="H6" s="16"/>
      <c r="I6" s="10">
        <v>130.0</v>
      </c>
      <c r="J6" s="16"/>
      <c r="K6" s="10">
        <v>48.25</v>
      </c>
      <c r="L6" s="10">
        <v>24.25</v>
      </c>
      <c r="M6" s="10">
        <v>730.2</v>
      </c>
      <c r="N6" s="10">
        <v>73.1</v>
      </c>
      <c r="O6" s="11">
        <v>19.4</v>
      </c>
      <c r="P6" s="11">
        <v>33000.0</v>
      </c>
      <c r="Q6" s="11">
        <v>59.0</v>
      </c>
      <c r="R6" s="12">
        <v>45659.0</v>
      </c>
      <c r="S6" s="17"/>
      <c r="T6" s="11">
        <v>13000.0</v>
      </c>
      <c r="U6" s="13">
        <f t="shared" si="1"/>
        <v>1.914526316</v>
      </c>
      <c r="V6" s="13">
        <f t="shared" si="2"/>
        <v>99.63297727</v>
      </c>
      <c r="W6" s="13">
        <f t="shared" si="3"/>
        <v>3.188253218</v>
      </c>
      <c r="X6" s="14"/>
      <c r="Y6" s="3"/>
      <c r="Z6" s="3"/>
    </row>
    <row r="7" ht="20.25" customHeight="1">
      <c r="A7" s="15" t="s">
        <v>47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14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4"/>
      <c r="Y8" s="3"/>
      <c r="Z8" s="3"/>
    </row>
    <row r="9" ht="13.5" customHeight="1">
      <c r="A9" s="7" t="s">
        <v>48</v>
      </c>
      <c r="B9" s="26" t="s">
        <v>49</v>
      </c>
      <c r="C9" s="26" t="s">
        <v>50</v>
      </c>
      <c r="D9" s="3"/>
      <c r="F9" s="27" t="s">
        <v>51</v>
      </c>
      <c r="G9" s="27" t="s">
        <v>52</v>
      </c>
      <c r="H9" s="27" t="s">
        <v>53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4"/>
      <c r="Y9" s="3"/>
      <c r="Z9" s="3"/>
    </row>
    <row r="10" ht="72.0" customHeight="1">
      <c r="A10" s="28" t="s">
        <v>54</v>
      </c>
      <c r="B10" s="29"/>
      <c r="C10" s="29"/>
      <c r="D10" s="3"/>
      <c r="E10" s="3"/>
      <c r="F10" s="30">
        <f>1/(average(U2:U6))</f>
        <v>0.483278886</v>
      </c>
      <c r="G10" s="30">
        <f>var(1/U2, 1/U3, 1/U4, 1/U5, 1/U6)</f>
        <v>0.001044627899</v>
      </c>
      <c r="H10" s="31" t="s">
        <v>55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4"/>
      <c r="Y10" s="3"/>
      <c r="Z10" s="3"/>
    </row>
    <row r="11" ht="48.75" customHeight="1">
      <c r="A11" s="32" t="s">
        <v>56</v>
      </c>
      <c r="B11" s="33">
        <f>224.80894*B10</f>
        <v>0</v>
      </c>
      <c r="C11" s="33"/>
      <c r="D11" s="3"/>
      <c r="E11" s="3"/>
      <c r="F11" s="3"/>
      <c r="G11" s="3"/>
      <c r="H11" s="3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4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4"/>
      <c r="Y12" s="3"/>
      <c r="Z12" s="3"/>
    </row>
    <row r="13" ht="13.5" customHeight="1">
      <c r="A13" s="7" t="s">
        <v>57</v>
      </c>
      <c r="B13" s="26" t="s">
        <v>49</v>
      </c>
      <c r="C13" s="26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4"/>
      <c r="Y13" s="3"/>
      <c r="Z13" s="3"/>
    </row>
    <row r="14" ht="37.5" customHeight="1">
      <c r="A14" s="28" t="s">
        <v>54</v>
      </c>
      <c r="B14" s="29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4"/>
      <c r="Y14" s="3"/>
      <c r="Z14" s="3"/>
    </row>
    <row r="15" ht="45.75" customHeight="1">
      <c r="A15" s="32" t="s">
        <v>56</v>
      </c>
      <c r="B15" s="33">
        <f>224.80894*B14</f>
        <v>0</v>
      </c>
      <c r="C15" s="3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4"/>
      <c r="Y15" s="3"/>
      <c r="Z15" s="3"/>
    </row>
    <row r="16" ht="13.5" customHeight="1">
      <c r="A16" s="31" t="s">
        <v>58</v>
      </c>
      <c r="B16" s="34" t="s">
        <v>59</v>
      </c>
      <c r="C16" s="31" t="s">
        <v>60</v>
      </c>
      <c r="D16" s="3"/>
      <c r="E16" s="31"/>
      <c r="F16" s="31"/>
      <c r="G16" s="31"/>
      <c r="H16" s="31"/>
      <c r="I16" s="31" t="s">
        <v>61</v>
      </c>
      <c r="J16" s="31" t="s">
        <v>62</v>
      </c>
      <c r="K16" s="31" t="s">
        <v>63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4"/>
      <c r="Y16" s="3"/>
      <c r="Z16" s="3"/>
    </row>
    <row r="17" ht="13.5" customHeight="1">
      <c r="A17" s="35" t="s">
        <v>31</v>
      </c>
      <c r="B17" s="36">
        <v>66000.0</v>
      </c>
      <c r="C17" s="36">
        <v>32081.0</v>
      </c>
      <c r="D17" s="36">
        <v>1275.0</v>
      </c>
      <c r="E17" s="36" t="s">
        <v>32</v>
      </c>
      <c r="F17" s="36">
        <v>0.84</v>
      </c>
      <c r="G17" s="36">
        <v>1.8</v>
      </c>
      <c r="H17" s="36">
        <v>1.06</v>
      </c>
      <c r="I17" s="36" t="s">
        <v>33</v>
      </c>
      <c r="J17" s="36" t="s">
        <v>34</v>
      </c>
      <c r="K17" s="36">
        <v>44.7</v>
      </c>
      <c r="L17" s="36">
        <v>32.7</v>
      </c>
      <c r="M17" s="36">
        <v>500.0</v>
      </c>
      <c r="N17" s="36">
        <v>60.1</v>
      </c>
      <c r="O17" s="37">
        <v>16.0</v>
      </c>
      <c r="P17" s="37">
        <v>44000.0</v>
      </c>
      <c r="Q17" s="37">
        <v>52.3</v>
      </c>
      <c r="R17" s="38">
        <v>45659.0</v>
      </c>
      <c r="S17" s="37">
        <v>13040.0</v>
      </c>
      <c r="T17" s="37" t="s">
        <v>35</v>
      </c>
      <c r="U17" s="13">
        <f t="shared" ref="U17:U21" si="4">B17/C17</f>
        <v>2.057292478</v>
      </c>
      <c r="V17" s="13">
        <f t="shared" ref="V17:V21" si="5">B17/M17</f>
        <v>132</v>
      </c>
      <c r="W17" s="13">
        <f t="shared" ref="W17:W21" si="6">K17^2/M17</f>
        <v>3.99618</v>
      </c>
      <c r="X17" s="14"/>
      <c r="Y17" s="3"/>
      <c r="Z17" s="3"/>
    </row>
    <row r="18" ht="13.5" customHeight="1">
      <c r="A18" s="39" t="s">
        <v>64</v>
      </c>
      <c r="B18" s="36">
        <v>51900.0</v>
      </c>
      <c r="C18" s="36">
        <v>23000.0</v>
      </c>
      <c r="D18" s="36">
        <v>1089.0</v>
      </c>
      <c r="E18" s="36">
        <v>400.0</v>
      </c>
      <c r="F18" s="36">
        <v>0.84</v>
      </c>
      <c r="G18" s="36">
        <v>1.8</v>
      </c>
      <c r="H18" s="36">
        <v>1.06</v>
      </c>
      <c r="I18" s="36" t="s">
        <v>65</v>
      </c>
      <c r="J18" s="36" t="s">
        <v>66</v>
      </c>
      <c r="K18" s="36">
        <v>37.5</v>
      </c>
      <c r="L18" s="36">
        <v>27.5</v>
      </c>
      <c r="M18" s="36">
        <v>410.0</v>
      </c>
      <c r="N18" s="36">
        <v>56.0</v>
      </c>
      <c r="O18" s="37">
        <v>15.25</v>
      </c>
      <c r="P18" s="37">
        <v>35500.0</v>
      </c>
      <c r="Q18" s="37">
        <v>50.0</v>
      </c>
      <c r="R18" s="38">
        <v>45659.0</v>
      </c>
      <c r="S18" s="37">
        <v>6720.0</v>
      </c>
      <c r="T18" s="37">
        <v>13700.0</v>
      </c>
      <c r="U18" s="13">
        <f t="shared" si="4"/>
        <v>2.256521739</v>
      </c>
      <c r="V18" s="13">
        <f t="shared" si="5"/>
        <v>126.5853659</v>
      </c>
      <c r="W18" s="13">
        <f t="shared" si="6"/>
        <v>3.429878049</v>
      </c>
      <c r="X18" s="14"/>
      <c r="Y18" s="3"/>
      <c r="Z18" s="3"/>
    </row>
    <row r="19" ht="13.5" customHeight="1">
      <c r="A19" s="39" t="s">
        <v>36</v>
      </c>
      <c r="B19" s="36">
        <v>70000.0</v>
      </c>
      <c r="C19" s="36">
        <v>34581.0</v>
      </c>
      <c r="D19" s="36" t="s">
        <v>37</v>
      </c>
      <c r="E19" s="36">
        <v>670.0</v>
      </c>
      <c r="F19" s="40"/>
      <c r="G19" s="36">
        <v>1.6</v>
      </c>
      <c r="H19" s="36">
        <v>1.06</v>
      </c>
      <c r="I19" s="40"/>
      <c r="J19" s="40"/>
      <c r="K19" s="36">
        <v>43.0</v>
      </c>
      <c r="L19" s="40"/>
      <c r="M19" s="36">
        <v>668.0</v>
      </c>
      <c r="N19" s="36">
        <v>51.5</v>
      </c>
      <c r="O19" s="37">
        <v>14.7</v>
      </c>
      <c r="P19" s="37">
        <v>43000.0</v>
      </c>
      <c r="Q19" s="37">
        <v>50.0</v>
      </c>
      <c r="R19" s="37">
        <v>1.0</v>
      </c>
      <c r="S19" s="41"/>
      <c r="T19" s="37">
        <v>18000.0</v>
      </c>
      <c r="U19" s="13">
        <f t="shared" si="4"/>
        <v>2.02423296</v>
      </c>
      <c r="V19" s="13">
        <f t="shared" si="5"/>
        <v>104.7904192</v>
      </c>
      <c r="W19" s="13">
        <f t="shared" si="6"/>
        <v>2.767964072</v>
      </c>
      <c r="X19" s="14"/>
      <c r="Y19" s="3"/>
      <c r="Z19" s="3"/>
    </row>
    <row r="20" ht="13.5" customHeight="1">
      <c r="A20" s="39" t="s">
        <v>67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  <c r="P20" s="41"/>
      <c r="Q20" s="41"/>
      <c r="R20" s="41"/>
      <c r="S20" s="41"/>
      <c r="T20" s="41"/>
      <c r="U20" s="13" t="str">
        <f t="shared" si="4"/>
        <v>#DIV/0!</v>
      </c>
      <c r="V20" s="13" t="str">
        <f t="shared" si="5"/>
        <v>#DIV/0!</v>
      </c>
      <c r="W20" s="13" t="str">
        <f t="shared" si="6"/>
        <v>#DIV/0!</v>
      </c>
      <c r="X20" s="14"/>
      <c r="Y20" s="3"/>
      <c r="Z20" s="3"/>
    </row>
    <row r="21" ht="13.5" customHeight="1">
      <c r="A21" s="39" t="s">
        <v>68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P21" s="41"/>
      <c r="Q21" s="41"/>
      <c r="R21" s="41"/>
      <c r="S21" s="41"/>
      <c r="T21" s="41"/>
      <c r="U21" s="13" t="str">
        <f t="shared" si="4"/>
        <v>#DIV/0!</v>
      </c>
      <c r="V21" s="13" t="str">
        <f t="shared" si="5"/>
        <v>#DIV/0!</v>
      </c>
      <c r="W21" s="13" t="str">
        <f t="shared" si="6"/>
        <v>#DIV/0!</v>
      </c>
      <c r="X21" s="14"/>
      <c r="Y21" s="3"/>
      <c r="Z21" s="3"/>
    </row>
    <row r="22" ht="13.5" customHeight="1">
      <c r="A22" s="31" t="s">
        <v>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4"/>
      <c r="Y22" s="3"/>
      <c r="Z22" s="3"/>
    </row>
    <row r="23" ht="13.5" customHeight="1">
      <c r="A23" s="35" t="s">
        <v>70</v>
      </c>
      <c r="B23" s="42">
        <f>16500* 2.2046226218488</f>
        <v>36376.27326</v>
      </c>
      <c r="C23" s="43">
        <v>17637.0</v>
      </c>
      <c r="D23" s="43" t="s">
        <v>71</v>
      </c>
      <c r="E23" s="36" t="s">
        <v>72</v>
      </c>
      <c r="F23" s="36">
        <v>1.25</v>
      </c>
      <c r="G23" s="36">
        <v>2.0</v>
      </c>
      <c r="H23" s="40"/>
      <c r="I23" s="40"/>
      <c r="J23" s="40"/>
      <c r="K23" s="36">
        <v>28.25</v>
      </c>
      <c r="L23" s="40"/>
      <c r="M23" s="36">
        <v>330.0</v>
      </c>
      <c r="N23" s="36">
        <v>52.0</v>
      </c>
      <c r="O23" s="37">
        <v>49.8</v>
      </c>
      <c r="P23" s="44">
        <v>22000.0</v>
      </c>
      <c r="Q23" s="44">
        <v>52000.0</v>
      </c>
      <c r="R23" s="37">
        <v>1.0</v>
      </c>
      <c r="S23" s="37">
        <v>7800.0</v>
      </c>
      <c r="T23" s="41"/>
      <c r="U23" s="13">
        <f t="shared" ref="U23:U27" si="7">B23/C23</f>
        <v>2.062497775</v>
      </c>
      <c r="V23" s="13">
        <f t="shared" ref="V23:V27" si="8">B23/M23</f>
        <v>110.2311311</v>
      </c>
      <c r="W23" s="13">
        <f t="shared" ref="W23:W27" si="9">K23^2/M23</f>
        <v>2.418371212</v>
      </c>
      <c r="X23" s="14"/>
      <c r="Y23" s="3"/>
      <c r="Z23" s="3"/>
    </row>
    <row r="24" ht="13.5" customHeight="1">
      <c r="A24" s="39"/>
      <c r="B24" s="43"/>
      <c r="C24" s="43"/>
      <c r="D24" s="43"/>
      <c r="E24" s="40"/>
      <c r="F24" s="40"/>
      <c r="G24" s="36"/>
      <c r="H24" s="40"/>
      <c r="I24" s="40"/>
      <c r="J24" s="40"/>
      <c r="K24" s="40"/>
      <c r="L24" s="40"/>
      <c r="M24" s="40"/>
      <c r="N24" s="40"/>
      <c r="O24" s="41"/>
      <c r="P24" s="41"/>
      <c r="Q24" s="41"/>
      <c r="R24" s="41"/>
      <c r="S24" s="41"/>
      <c r="T24" s="41"/>
      <c r="U24" s="13" t="str">
        <f t="shared" si="7"/>
        <v>#DIV/0!</v>
      </c>
      <c r="V24" s="13" t="str">
        <f t="shared" si="8"/>
        <v>#DIV/0!</v>
      </c>
      <c r="W24" s="13" t="str">
        <f t="shared" si="9"/>
        <v>#DIV/0!</v>
      </c>
      <c r="X24" s="14"/>
      <c r="Y24" s="3"/>
      <c r="Z24" s="3"/>
    </row>
    <row r="25" ht="13.5" customHeight="1">
      <c r="A25" s="39" t="s">
        <v>73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1"/>
      <c r="P25" s="41"/>
      <c r="Q25" s="41"/>
      <c r="R25" s="41"/>
      <c r="S25" s="41"/>
      <c r="T25" s="41"/>
      <c r="U25" s="13" t="str">
        <f t="shared" si="7"/>
        <v>#DIV/0!</v>
      </c>
      <c r="V25" s="13" t="str">
        <f t="shared" si="8"/>
        <v>#DIV/0!</v>
      </c>
      <c r="W25" s="13" t="str">
        <f t="shared" si="9"/>
        <v>#DIV/0!</v>
      </c>
      <c r="X25" s="14"/>
      <c r="Y25" s="3"/>
      <c r="Z25" s="3"/>
    </row>
    <row r="26" ht="13.5" customHeight="1">
      <c r="A26" s="39" t="s">
        <v>74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1"/>
      <c r="S26" s="41"/>
      <c r="T26" s="41"/>
      <c r="U26" s="13" t="str">
        <f t="shared" si="7"/>
        <v>#DIV/0!</v>
      </c>
      <c r="V26" s="13" t="str">
        <f t="shared" si="8"/>
        <v>#DIV/0!</v>
      </c>
      <c r="W26" s="13" t="str">
        <f t="shared" si="9"/>
        <v>#DIV/0!</v>
      </c>
      <c r="X26" s="14"/>
      <c r="Y26" s="3"/>
      <c r="Z26" s="3"/>
    </row>
    <row r="27" ht="13.5" customHeight="1">
      <c r="A27" s="45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1"/>
      <c r="P27" s="41"/>
      <c r="Q27" s="41"/>
      <c r="R27" s="41"/>
      <c r="S27" s="41"/>
      <c r="T27" s="41"/>
      <c r="U27" s="13" t="str">
        <f t="shared" si="7"/>
        <v>#DIV/0!</v>
      </c>
      <c r="V27" s="13" t="str">
        <f t="shared" si="8"/>
        <v>#DIV/0!</v>
      </c>
      <c r="W27" s="13" t="str">
        <f t="shared" si="9"/>
        <v>#DIV/0!</v>
      </c>
      <c r="X27" s="14"/>
      <c r="Y27" s="3"/>
      <c r="Z27" s="3"/>
    </row>
    <row r="28" ht="13.5" customHeight="1">
      <c r="A28" s="31" t="s">
        <v>75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4"/>
      <c r="Y28" s="3"/>
      <c r="Z28" s="3"/>
    </row>
    <row r="29" ht="13.5" customHeight="1">
      <c r="A29" s="35" t="s">
        <v>76</v>
      </c>
      <c r="B29" s="36">
        <v>66000.0</v>
      </c>
      <c r="C29" s="36">
        <v>33094.0</v>
      </c>
      <c r="D29" s="36">
        <v>1275.0</v>
      </c>
      <c r="E29" s="36">
        <v>390.0</v>
      </c>
      <c r="F29" s="36">
        <v>0.8</v>
      </c>
      <c r="G29" s="36">
        <v>1.8</v>
      </c>
      <c r="H29" s="40"/>
      <c r="I29" s="36" t="s">
        <v>77</v>
      </c>
      <c r="J29" s="36" t="s">
        <v>78</v>
      </c>
      <c r="K29" s="36">
        <v>44.92</v>
      </c>
      <c r="L29" s="36">
        <v>32.67</v>
      </c>
      <c r="M29" s="36">
        <v>500.0</v>
      </c>
      <c r="N29" s="36">
        <v>60.2</v>
      </c>
      <c r="O29" s="37">
        <v>16.0</v>
      </c>
      <c r="P29" s="37">
        <v>41400.0</v>
      </c>
      <c r="Q29" s="37">
        <v>50.0</v>
      </c>
      <c r="R29" s="37">
        <v>2.0</v>
      </c>
      <c r="S29" s="37">
        <v>13823.0</v>
      </c>
      <c r="T29" s="37">
        <v>17750.0</v>
      </c>
      <c r="U29" s="46">
        <f t="shared" ref="U29:U33" si="10">B29/C29</f>
        <v>1.994319212</v>
      </c>
      <c r="V29" s="46">
        <f t="shared" ref="V29:V33" si="11">B29/M29</f>
        <v>132</v>
      </c>
      <c r="W29" s="46">
        <f t="shared" ref="W29:W33" si="12">K29^2/M29</f>
        <v>4.0356128</v>
      </c>
      <c r="X29" s="18" t="s">
        <v>79</v>
      </c>
      <c r="Y29" s="31" t="s">
        <v>80</v>
      </c>
      <c r="Z29" s="3"/>
    </row>
    <row r="30" ht="13.5" customHeight="1">
      <c r="A30" s="39" t="s">
        <v>81</v>
      </c>
      <c r="B30" s="36">
        <v>54013.0</v>
      </c>
      <c r="C30" s="36">
        <v>26455.0</v>
      </c>
      <c r="D30" s="36">
        <v>1100.0</v>
      </c>
      <c r="E30" s="36">
        <v>460.0</v>
      </c>
      <c r="F30" s="36">
        <v>1.21</v>
      </c>
      <c r="G30" s="36">
        <v>2.0</v>
      </c>
      <c r="H30" s="36">
        <v>1.13</v>
      </c>
      <c r="I30" s="40"/>
      <c r="J30" s="40"/>
      <c r="K30" s="36">
        <v>39.33</v>
      </c>
      <c r="L30" s="36" t="s">
        <v>82</v>
      </c>
      <c r="M30" s="36">
        <v>480.0</v>
      </c>
      <c r="N30" s="36">
        <v>56.75</v>
      </c>
      <c r="O30" s="37">
        <v>14.4</v>
      </c>
      <c r="P30" s="37">
        <f>19840*2</f>
        <v>39680</v>
      </c>
      <c r="Q30" s="37">
        <v>57.4</v>
      </c>
      <c r="R30" s="37">
        <v>1.0</v>
      </c>
      <c r="S30" s="37"/>
      <c r="T30" s="37">
        <v>9900.0</v>
      </c>
      <c r="U30" s="46">
        <f t="shared" si="10"/>
        <v>2.041693442</v>
      </c>
      <c r="V30" s="46">
        <f t="shared" si="11"/>
        <v>112.5270833</v>
      </c>
      <c r="W30" s="46">
        <f t="shared" si="12"/>
        <v>3.222601875</v>
      </c>
      <c r="X30" s="18" t="s">
        <v>41</v>
      </c>
      <c r="Y30" s="3"/>
      <c r="Z30" s="3"/>
    </row>
    <row r="31" ht="13.5" customHeight="1">
      <c r="A31" s="39" t="s">
        <v>83</v>
      </c>
      <c r="B31" s="36">
        <v>83500.0</v>
      </c>
      <c r="C31" s="36">
        <v>43340.0</v>
      </c>
      <c r="D31" s="36">
        <v>1600.0</v>
      </c>
      <c r="E31" s="36">
        <v>460.0</v>
      </c>
      <c r="F31" s="36">
        <v>1.76</v>
      </c>
      <c r="G31" s="36">
        <v>2.25</v>
      </c>
      <c r="H31" s="36">
        <v>1.21</v>
      </c>
      <c r="I31" s="40"/>
      <c r="J31" s="40"/>
      <c r="K31" s="36">
        <v>44.5</v>
      </c>
      <c r="L31" s="36" t="s">
        <v>84</v>
      </c>
      <c r="M31" s="36">
        <v>840.0</v>
      </c>
      <c r="N31" s="36">
        <v>62.08</v>
      </c>
      <c r="O31" s="37">
        <v>16.67</v>
      </c>
      <c r="P31" s="37">
        <v>70000.0</v>
      </c>
      <c r="Q31" s="37">
        <v>65.0</v>
      </c>
      <c r="R31" s="37">
        <v>1.0</v>
      </c>
      <c r="S31" s="37">
        <v>8000.0</v>
      </c>
      <c r="T31" s="37">
        <v>20000.0</v>
      </c>
      <c r="U31" s="46">
        <f t="shared" si="10"/>
        <v>1.926626673</v>
      </c>
      <c r="V31" s="46">
        <f t="shared" si="11"/>
        <v>99.4047619</v>
      </c>
      <c r="W31" s="46">
        <f t="shared" si="12"/>
        <v>2.357440476</v>
      </c>
      <c r="X31" s="18" t="s">
        <v>85</v>
      </c>
      <c r="Y31" s="3"/>
      <c r="Z31" s="3"/>
    </row>
    <row r="32" ht="13.5" customHeight="1">
      <c r="A32" s="39" t="s">
        <v>86</v>
      </c>
      <c r="B32" s="36">
        <v>70000.0</v>
      </c>
      <c r="C32" s="36">
        <v>29300.0</v>
      </c>
      <c r="D32" s="36">
        <v>1500.0</v>
      </c>
      <c r="E32" s="36">
        <v>669.0</v>
      </c>
      <c r="F32" s="36" t="s">
        <v>87</v>
      </c>
      <c r="G32" s="36">
        <v>1.6</v>
      </c>
      <c r="H32" s="36">
        <v>1.06</v>
      </c>
      <c r="I32" s="40"/>
      <c r="J32" s="36">
        <v>165.0</v>
      </c>
      <c r="K32" s="36">
        <v>35.0</v>
      </c>
      <c r="L32" s="36" t="s">
        <v>84</v>
      </c>
      <c r="M32" s="36">
        <v>460.0</v>
      </c>
      <c r="N32" s="36">
        <v>51.0</v>
      </c>
      <c r="O32" s="37">
        <v>14.0</v>
      </c>
      <c r="P32" s="37">
        <v>43000.0</v>
      </c>
      <c r="Q32" s="37">
        <v>50.0</v>
      </c>
      <c r="R32" s="37">
        <v>1.0</v>
      </c>
      <c r="S32" s="41"/>
      <c r="T32" s="37">
        <v>18000.0</v>
      </c>
      <c r="U32" s="46">
        <f t="shared" si="10"/>
        <v>2.389078498</v>
      </c>
      <c r="V32" s="46">
        <f t="shared" si="11"/>
        <v>152.173913</v>
      </c>
      <c r="W32" s="46">
        <f t="shared" si="12"/>
        <v>2.663043478</v>
      </c>
      <c r="X32" s="18" t="s">
        <v>88</v>
      </c>
      <c r="Y32" s="31" t="s">
        <v>80</v>
      </c>
      <c r="Z32" s="3"/>
    </row>
    <row r="33" ht="13.5" customHeight="1">
      <c r="A33" s="39" t="s">
        <v>89</v>
      </c>
      <c r="B33" s="36">
        <v>68000.0</v>
      </c>
      <c r="C33" s="36">
        <v>31700.0</v>
      </c>
      <c r="D33" s="36">
        <v>3000.0</v>
      </c>
      <c r="E33" s="36" t="s">
        <v>90</v>
      </c>
      <c r="F33" s="40"/>
      <c r="G33" s="36">
        <v>2.5</v>
      </c>
      <c r="H33" s="36">
        <v>1.2</v>
      </c>
      <c r="I33" s="40"/>
      <c r="J33" s="36" t="s">
        <v>91</v>
      </c>
      <c r="K33" s="36">
        <v>42.8</v>
      </c>
      <c r="L33" s="36" t="s">
        <v>84</v>
      </c>
      <c r="M33" s="36">
        <v>608.0</v>
      </c>
      <c r="N33" s="36">
        <v>63.8</v>
      </c>
      <c r="O33" s="37">
        <v>18.5</v>
      </c>
      <c r="P33" s="37">
        <v>47540.0</v>
      </c>
      <c r="Q33" s="37">
        <v>65.0</v>
      </c>
      <c r="R33" s="37">
        <v>1.0</v>
      </c>
      <c r="S33" s="37">
        <v>11895.0</v>
      </c>
      <c r="T33" s="37">
        <v>16000.0</v>
      </c>
      <c r="U33" s="46">
        <f t="shared" si="10"/>
        <v>2.14511041</v>
      </c>
      <c r="V33" s="46">
        <f t="shared" si="11"/>
        <v>111.8421053</v>
      </c>
      <c r="W33" s="46">
        <f t="shared" si="12"/>
        <v>3.012894737</v>
      </c>
      <c r="X33" s="18" t="s">
        <v>92</v>
      </c>
      <c r="Y33" s="31" t="s">
        <v>80</v>
      </c>
      <c r="Z33" s="3"/>
    </row>
    <row r="34" ht="13.5" customHeight="1">
      <c r="A34" s="31" t="s">
        <v>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4"/>
      <c r="Y34" s="3"/>
      <c r="Z34" s="3"/>
    </row>
    <row r="35" ht="13.5" customHeight="1">
      <c r="A35" s="35" t="s">
        <v>94</v>
      </c>
      <c r="B35" s="43">
        <v>54013.0</v>
      </c>
      <c r="C35" s="43">
        <v>23400.0</v>
      </c>
      <c r="D35" s="43">
        <v>2000.0</v>
      </c>
      <c r="E35" s="43">
        <v>1000.0</v>
      </c>
      <c r="F35" s="36">
        <v>1.4</v>
      </c>
      <c r="G35" s="36">
        <v>1.8</v>
      </c>
      <c r="H35" s="36">
        <v>1.1</v>
      </c>
      <c r="I35" s="36">
        <v>120.0</v>
      </c>
      <c r="J35" s="40"/>
      <c r="K35" s="36">
        <v>35.75</v>
      </c>
      <c r="L35" s="36" t="s">
        <v>84</v>
      </c>
      <c r="M35" s="36">
        <v>492.0</v>
      </c>
      <c r="N35" s="47">
        <v>50.0833333333</v>
      </c>
      <c r="O35" s="37">
        <v>17.5</v>
      </c>
      <c r="P35" s="37">
        <v>33069.3</v>
      </c>
      <c r="Q35" s="48">
        <v>51.952</v>
      </c>
      <c r="R35" s="38">
        <v>45659.0</v>
      </c>
      <c r="S35" s="44">
        <v>14771.0</v>
      </c>
      <c r="T35" s="44">
        <v>20900.0</v>
      </c>
      <c r="U35" s="13">
        <f t="shared" ref="U35:U39" si="13">B35/C35</f>
        <v>2.308247863</v>
      </c>
      <c r="V35" s="13">
        <f t="shared" ref="V35:V39" si="14">B35/M35</f>
        <v>109.7825203</v>
      </c>
      <c r="W35" s="13">
        <f t="shared" ref="W35:W39" si="15">K35^2/M35</f>
        <v>2.597688008</v>
      </c>
      <c r="X35" s="18" t="s">
        <v>95</v>
      </c>
      <c r="Y35" s="3"/>
      <c r="Z35" s="3"/>
    </row>
    <row r="36" ht="13.5" customHeight="1">
      <c r="A36" s="39" t="s">
        <v>96</v>
      </c>
      <c r="B36" s="43">
        <v>72753.0</v>
      </c>
      <c r="C36" s="43">
        <v>40565.0</v>
      </c>
      <c r="D36" s="43">
        <v>1600.0</v>
      </c>
      <c r="E36" s="40"/>
      <c r="F36" s="40"/>
      <c r="G36" s="36">
        <v>2.17</v>
      </c>
      <c r="H36" s="40"/>
      <c r="I36" s="36">
        <v>130.0</v>
      </c>
      <c r="J36" s="40"/>
      <c r="K36" s="36">
        <v>48.25</v>
      </c>
      <c r="L36" s="36">
        <v>24.25</v>
      </c>
      <c r="M36" s="36">
        <v>730.2</v>
      </c>
      <c r="N36" s="36">
        <v>69.5</v>
      </c>
      <c r="O36" s="49">
        <v>19.4166666667</v>
      </c>
      <c r="P36" s="41">
        <f>28200 *2</f>
        <v>56400</v>
      </c>
      <c r="Q36" s="44">
        <v>56000.0</v>
      </c>
      <c r="R36" s="37">
        <v>1.0</v>
      </c>
      <c r="S36" s="37">
        <v>0.0</v>
      </c>
      <c r="T36" s="44">
        <v>14300.0</v>
      </c>
      <c r="U36" s="13">
        <f t="shared" si="13"/>
        <v>1.793491927</v>
      </c>
      <c r="V36" s="13">
        <f t="shared" si="14"/>
        <v>99.63434675</v>
      </c>
      <c r="W36" s="13">
        <f t="shared" si="15"/>
        <v>3.188253218</v>
      </c>
      <c r="X36" s="14"/>
      <c r="Y36" s="3"/>
      <c r="Z36" s="3"/>
    </row>
    <row r="37" ht="13.5" customHeight="1">
      <c r="A37" s="39" t="s">
        <v>97</v>
      </c>
      <c r="B37" s="43">
        <v>51809.0</v>
      </c>
      <c r="C37" s="43">
        <v>24251.0</v>
      </c>
      <c r="D37" s="43">
        <v>1600.0</v>
      </c>
      <c r="E37" s="40">
        <f>750</f>
        <v>750</v>
      </c>
      <c r="F37" s="36">
        <v>1.5</v>
      </c>
      <c r="G37" s="36">
        <v>2.35</v>
      </c>
      <c r="H37" s="36">
        <v>1.25</v>
      </c>
      <c r="I37" s="40"/>
      <c r="J37" s="40"/>
      <c r="K37" s="47">
        <v>35.9166666667</v>
      </c>
      <c r="L37" s="36" t="s">
        <v>84</v>
      </c>
      <c r="M37" s="36">
        <v>551.0</v>
      </c>
      <c r="N37" s="47">
        <v>52.3333333333</v>
      </c>
      <c r="O37" s="49">
        <v>17.3333333333</v>
      </c>
      <c r="P37" s="41">
        <f>20200 *2</f>
        <v>40400</v>
      </c>
      <c r="Q37" s="44">
        <v>55000.0</v>
      </c>
      <c r="R37" s="38">
        <v>45659.0</v>
      </c>
      <c r="S37" s="37">
        <v>6900.0</v>
      </c>
      <c r="T37" s="44">
        <v>19800.0</v>
      </c>
      <c r="U37" s="13">
        <f t="shared" si="13"/>
        <v>2.136365511</v>
      </c>
      <c r="V37" s="13">
        <f t="shared" si="14"/>
        <v>94.02722323</v>
      </c>
      <c r="W37" s="13">
        <f t="shared" si="15"/>
        <v>2.341210425</v>
      </c>
      <c r="X37" s="14"/>
      <c r="Y37" s="3"/>
      <c r="Z37" s="3"/>
    </row>
    <row r="38" ht="13.5" customHeight="1">
      <c r="A38" s="45" t="s">
        <v>98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  <c r="P38" s="41"/>
      <c r="Q38" s="41"/>
      <c r="R38" s="41"/>
      <c r="S38" s="41"/>
      <c r="T38" s="41"/>
      <c r="U38" s="13" t="str">
        <f t="shared" si="13"/>
        <v>#DIV/0!</v>
      </c>
      <c r="V38" s="13" t="str">
        <f t="shared" si="14"/>
        <v>#DIV/0!</v>
      </c>
      <c r="W38" s="13" t="str">
        <f t="shared" si="15"/>
        <v>#DIV/0!</v>
      </c>
      <c r="X38" s="14"/>
      <c r="Y38" s="3"/>
      <c r="Z38" s="3"/>
    </row>
    <row r="39" ht="13.5" customHeight="1">
      <c r="A39" s="39" t="s">
        <v>99</v>
      </c>
      <c r="B39" s="43">
        <v>54013.0</v>
      </c>
      <c r="C39" s="43">
        <v>24251.0</v>
      </c>
      <c r="D39" s="43">
        <v>1100.0</v>
      </c>
      <c r="E39" s="36">
        <v>540.0</v>
      </c>
      <c r="F39" s="47">
        <v>0.65167962</v>
      </c>
      <c r="G39" s="36">
        <v>2.25</v>
      </c>
      <c r="H39" s="47">
        <v>1.133878</v>
      </c>
      <c r="I39" s="40"/>
      <c r="J39" s="40"/>
      <c r="K39" s="47">
        <v>39.3333333333</v>
      </c>
      <c r="L39" s="36" t="s">
        <v>84</v>
      </c>
      <c r="M39" s="36">
        <v>440.0</v>
      </c>
      <c r="N39" s="36">
        <v>56.75</v>
      </c>
      <c r="O39" s="49">
        <v>15.4166666667</v>
      </c>
      <c r="P39" s="44">
        <v>19800.0</v>
      </c>
      <c r="Q39" s="44">
        <v>52000.0</v>
      </c>
      <c r="R39" s="38">
        <v>45659.0</v>
      </c>
      <c r="S39" s="50">
        <v>10582.18858</v>
      </c>
      <c r="T39" s="50"/>
      <c r="U39" s="13">
        <f t="shared" si="13"/>
        <v>2.227248361</v>
      </c>
      <c r="V39" s="13">
        <f t="shared" si="14"/>
        <v>122.7568182</v>
      </c>
      <c r="W39" s="13">
        <f t="shared" si="15"/>
        <v>3.516161616</v>
      </c>
      <c r="X39" s="14"/>
      <c r="Y39" s="3"/>
      <c r="Z39" s="3"/>
    </row>
    <row r="40" ht="13.5" customHeight="1">
      <c r="A40" s="31" t="s">
        <v>100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4"/>
      <c r="Y40" s="3"/>
      <c r="Z40" s="3"/>
    </row>
    <row r="41" ht="13.5" customHeight="1">
      <c r="A41" s="35" t="s">
        <v>101</v>
      </c>
      <c r="B41" s="36">
        <v>72752.0</v>
      </c>
      <c r="C41" s="36">
        <v>38000.0</v>
      </c>
      <c r="D41" s="36">
        <v>1900.0</v>
      </c>
      <c r="E41" s="36">
        <v>690.0</v>
      </c>
      <c r="F41" s="40"/>
      <c r="G41" s="36">
        <v>2.17</v>
      </c>
      <c r="H41" s="40"/>
      <c r="I41" s="36">
        <v>130.0</v>
      </c>
      <c r="J41" s="40"/>
      <c r="K41" s="36">
        <v>48.25</v>
      </c>
      <c r="L41" s="36">
        <v>24.25</v>
      </c>
      <c r="M41" s="36">
        <v>730.2</v>
      </c>
      <c r="N41" s="36">
        <v>73.1</v>
      </c>
      <c r="O41" s="37">
        <v>19.4</v>
      </c>
      <c r="P41" s="37">
        <v>33000.0</v>
      </c>
      <c r="Q41" s="37">
        <v>59.0</v>
      </c>
      <c r="R41" s="38">
        <v>45659.0</v>
      </c>
      <c r="S41" s="41"/>
      <c r="T41" s="37">
        <v>13000.0</v>
      </c>
      <c r="U41" s="13">
        <f t="shared" ref="U41:U45" si="16">B41/C41</f>
        <v>1.914526316</v>
      </c>
      <c r="V41" s="13">
        <f t="shared" ref="V41:V45" si="17">B41/M41</f>
        <v>99.63297727</v>
      </c>
      <c r="W41" s="13">
        <f t="shared" ref="W41:W45" si="18">K41^2/M41</f>
        <v>3.188253218</v>
      </c>
      <c r="X41" s="51" t="s">
        <v>102</v>
      </c>
      <c r="Y41" s="3"/>
      <c r="Z41" s="3"/>
    </row>
    <row r="42" ht="13.5" customHeight="1">
      <c r="A42" s="45"/>
      <c r="B42" s="40"/>
      <c r="C42" s="40"/>
      <c r="D42" s="40"/>
      <c r="E42" s="40"/>
      <c r="F42" s="40"/>
      <c r="G42" s="40"/>
      <c r="H42" s="40"/>
      <c r="I42" s="36"/>
      <c r="J42" s="40"/>
      <c r="K42" s="40"/>
      <c r="L42" s="40"/>
      <c r="M42" s="40"/>
      <c r="N42" s="40"/>
      <c r="O42" s="41"/>
      <c r="P42" s="41"/>
      <c r="Q42" s="41"/>
      <c r="R42" s="41"/>
      <c r="S42" s="41"/>
      <c r="T42" s="41"/>
      <c r="U42" s="13" t="str">
        <f t="shared" si="16"/>
        <v>#DIV/0!</v>
      </c>
      <c r="V42" s="13" t="str">
        <f t="shared" si="17"/>
        <v>#DIV/0!</v>
      </c>
      <c r="W42" s="13" t="str">
        <f t="shared" si="18"/>
        <v>#DIV/0!</v>
      </c>
      <c r="X42" s="51" t="s">
        <v>103</v>
      </c>
      <c r="Y42" s="3"/>
      <c r="Z42" s="3"/>
    </row>
    <row r="43" ht="13.5" customHeight="1">
      <c r="A43" s="4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  <c r="P43" s="41"/>
      <c r="Q43" s="41"/>
      <c r="R43" s="41"/>
      <c r="S43" s="41"/>
      <c r="T43" s="41"/>
      <c r="U43" s="13" t="str">
        <f t="shared" si="16"/>
        <v>#DIV/0!</v>
      </c>
      <c r="V43" s="13" t="str">
        <f t="shared" si="17"/>
        <v>#DIV/0!</v>
      </c>
      <c r="W43" s="13" t="str">
        <f t="shared" si="18"/>
        <v>#DIV/0!</v>
      </c>
      <c r="X43" s="14"/>
      <c r="Y43" s="3"/>
      <c r="Z43" s="3"/>
    </row>
    <row r="44" ht="13.5" customHeight="1">
      <c r="A44" s="39" t="s">
        <v>104</v>
      </c>
      <c r="B44" s="36">
        <v>74350.0</v>
      </c>
      <c r="C44" s="36">
        <v>43735.0</v>
      </c>
      <c r="D44" s="36">
        <v>1000.0</v>
      </c>
      <c r="E44" s="36">
        <v>500.0</v>
      </c>
      <c r="F44" s="40"/>
      <c r="G44" s="36">
        <v>2.34</v>
      </c>
      <c r="H44" s="40"/>
      <c r="I44" s="36">
        <v>125.0</v>
      </c>
      <c r="J44" s="40"/>
      <c r="K44" s="36">
        <v>64.0</v>
      </c>
      <c r="L44" s="36">
        <v>38.0</v>
      </c>
      <c r="M44" s="36">
        <v>565.0</v>
      </c>
      <c r="N44" s="36">
        <v>62.75</v>
      </c>
      <c r="O44" s="37">
        <v>16.0</v>
      </c>
      <c r="P44" s="37">
        <v>30200.0</v>
      </c>
      <c r="Q44" s="37">
        <v>50.0</v>
      </c>
      <c r="R44" s="37">
        <v>2.0</v>
      </c>
      <c r="S44" s="37">
        <v>3800.0</v>
      </c>
      <c r="T44" s="37">
        <v>14500.0</v>
      </c>
      <c r="U44" s="13">
        <f t="shared" si="16"/>
        <v>1.700011432</v>
      </c>
      <c r="V44" s="13">
        <f t="shared" si="17"/>
        <v>131.5929204</v>
      </c>
      <c r="W44" s="13">
        <f t="shared" si="18"/>
        <v>7.249557522</v>
      </c>
      <c r="X44" s="51" t="s">
        <v>105</v>
      </c>
      <c r="Y44" s="3"/>
      <c r="Z44" s="3"/>
    </row>
    <row r="45" ht="13.5" customHeight="1">
      <c r="A45" s="52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  <c r="P45" s="41"/>
      <c r="Q45" s="41"/>
      <c r="R45" s="41"/>
      <c r="S45" s="41"/>
      <c r="T45" s="41"/>
      <c r="U45" s="13" t="str">
        <f t="shared" si="16"/>
        <v>#DIV/0!</v>
      </c>
      <c r="V45" s="13" t="str">
        <f t="shared" si="17"/>
        <v>#DIV/0!</v>
      </c>
      <c r="W45" s="13" t="str">
        <f t="shared" si="18"/>
        <v>#DIV/0!</v>
      </c>
      <c r="X45" s="51" t="s">
        <v>106</v>
      </c>
      <c r="Y45" s="3"/>
      <c r="Z45" s="3"/>
    </row>
    <row r="46" ht="13.5" customHeight="1">
      <c r="A46" s="31" t="s">
        <v>107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4"/>
      <c r="Y46" s="3"/>
      <c r="Z46" s="3"/>
    </row>
    <row r="47" ht="13.5" customHeight="1">
      <c r="A47" s="39" t="s">
        <v>108</v>
      </c>
      <c r="B47" s="36">
        <v>56400.0</v>
      </c>
      <c r="C47" s="36">
        <v>26015.0</v>
      </c>
      <c r="D47" s="36">
        <v>1560.0</v>
      </c>
      <c r="E47" s="36">
        <v>540.0</v>
      </c>
      <c r="F47" s="36">
        <v>1.5</v>
      </c>
      <c r="G47" s="36">
        <v>1.81</v>
      </c>
      <c r="H47" s="40"/>
      <c r="I47" s="40"/>
      <c r="J47" s="40"/>
      <c r="K47" s="40"/>
      <c r="L47" s="36" t="s">
        <v>109</v>
      </c>
      <c r="M47" s="40"/>
      <c r="N47" s="40"/>
      <c r="O47" s="41"/>
      <c r="P47" s="41"/>
      <c r="Q47" s="41"/>
      <c r="R47" s="38">
        <v>45659.0</v>
      </c>
      <c r="S47" s="41"/>
      <c r="T47" s="41"/>
      <c r="U47" s="13">
        <f t="shared" ref="U47:U51" si="19">B47/C47</f>
        <v>2.167980012</v>
      </c>
      <c r="V47" s="13" t="str">
        <f t="shared" ref="V47:V51" si="20">B47/M47</f>
        <v>#DIV/0!</v>
      </c>
      <c r="W47" s="13" t="str">
        <f t="shared" ref="W47:W51" si="21">K47^2/M47</f>
        <v>#DIV/0!</v>
      </c>
      <c r="X47" s="18" t="s">
        <v>110</v>
      </c>
      <c r="Y47" s="3"/>
      <c r="Z47" s="3"/>
    </row>
    <row r="48" ht="13.5" customHeight="1">
      <c r="A48" s="39" t="s">
        <v>111</v>
      </c>
      <c r="B48" s="36">
        <v>27117.0</v>
      </c>
      <c r="C48" s="40"/>
      <c r="D48" s="36">
        <v>999.0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/>
      <c r="Q48" s="41"/>
      <c r="R48" s="41"/>
      <c r="S48" s="41"/>
      <c r="T48" s="41"/>
      <c r="U48" s="13" t="str">
        <f t="shared" si="19"/>
        <v>#DIV/0!</v>
      </c>
      <c r="V48" s="13" t="str">
        <f t="shared" si="20"/>
        <v>#DIV/0!</v>
      </c>
      <c r="W48" s="13" t="str">
        <f t="shared" si="21"/>
        <v>#DIV/0!</v>
      </c>
      <c r="X48" s="14"/>
      <c r="Y48" s="3"/>
      <c r="Z48" s="3"/>
    </row>
    <row r="49" ht="13.5" customHeight="1">
      <c r="A49" s="39" t="s">
        <v>112</v>
      </c>
      <c r="B49" s="36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1"/>
      <c r="P49" s="41"/>
      <c r="Q49" s="41"/>
      <c r="R49" s="41"/>
      <c r="S49" s="41"/>
      <c r="T49" s="41"/>
      <c r="U49" s="13" t="str">
        <f t="shared" si="19"/>
        <v>#DIV/0!</v>
      </c>
      <c r="V49" s="13" t="str">
        <f t="shared" si="20"/>
        <v>#DIV/0!</v>
      </c>
      <c r="W49" s="13" t="str">
        <f t="shared" si="21"/>
        <v>#DIV/0!</v>
      </c>
      <c r="X49" s="14"/>
      <c r="Y49" s="3"/>
      <c r="Z49" s="3"/>
    </row>
    <row r="50" ht="13.5" customHeight="1">
      <c r="A50" s="45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1"/>
      <c r="P50" s="41"/>
      <c r="Q50" s="41"/>
      <c r="R50" s="41"/>
      <c r="S50" s="41"/>
      <c r="T50" s="41"/>
      <c r="U50" s="13" t="str">
        <f t="shared" si="19"/>
        <v>#DIV/0!</v>
      </c>
      <c r="V50" s="13" t="str">
        <f t="shared" si="20"/>
        <v>#DIV/0!</v>
      </c>
      <c r="W50" s="13" t="str">
        <f t="shared" si="21"/>
        <v>#DIV/0!</v>
      </c>
      <c r="X50" s="14"/>
      <c r="Y50" s="3"/>
      <c r="Z50" s="3"/>
    </row>
    <row r="51" ht="13.5" customHeight="1">
      <c r="A51" s="4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1"/>
      <c r="P51" s="41"/>
      <c r="Q51" s="41"/>
      <c r="R51" s="41"/>
      <c r="S51" s="41"/>
      <c r="T51" s="41"/>
      <c r="U51" s="13" t="str">
        <f t="shared" si="19"/>
        <v>#DIV/0!</v>
      </c>
      <c r="V51" s="13" t="str">
        <f t="shared" si="20"/>
        <v>#DIV/0!</v>
      </c>
      <c r="W51" s="13" t="str">
        <f t="shared" si="21"/>
        <v>#DIV/0!</v>
      </c>
      <c r="X51" s="14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8" t="s">
        <v>113</v>
      </c>
      <c r="Y52" s="3"/>
      <c r="Z52" s="3"/>
    </row>
    <row r="53" ht="13.5" customHeight="1">
      <c r="A53" s="31" t="s">
        <v>114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4"/>
      <c r="Y53" s="3"/>
      <c r="Z53" s="3"/>
    </row>
    <row r="54" ht="13.5" customHeight="1">
      <c r="A54" s="8" t="s">
        <v>115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4"/>
      <c r="Y54" s="3"/>
      <c r="Z54" s="3"/>
    </row>
    <row r="55" ht="13.5" customHeight="1">
      <c r="A55" s="8" t="s">
        <v>116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4"/>
      <c r="Y55" s="3"/>
      <c r="Z55" s="3"/>
    </row>
    <row r="56" ht="13.5" customHeight="1">
      <c r="A56" s="51" t="s">
        <v>117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4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4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4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4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4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4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4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4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4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4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4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4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4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4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4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4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4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4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4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4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4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4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4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4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4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4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4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4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4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4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4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4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4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4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4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4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4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4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4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4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4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4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4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4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4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4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4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4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4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4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4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4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4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4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4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4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4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4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4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4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4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4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4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4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4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4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4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4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4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4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4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4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4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4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4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4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4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4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4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4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4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4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4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4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4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4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4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4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4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4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4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4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4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4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4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4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4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4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4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4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4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4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4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4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4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4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4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4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4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4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4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4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4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4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4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4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4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4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4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4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4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4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4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4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4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4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4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4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4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4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4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4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4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4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4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4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4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4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4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4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4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4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4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4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4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4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4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4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4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4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4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4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4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4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4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4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4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4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4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4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4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4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4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4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4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4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4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14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14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14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4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4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14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14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14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14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14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14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14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14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14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14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14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14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14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14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14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14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14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4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14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14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14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14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14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14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14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14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14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14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14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14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14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14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14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14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4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4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14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14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14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14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14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14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14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14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14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14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14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14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14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14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14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14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14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14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14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14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14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14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14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14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14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14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14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14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14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14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14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14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14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14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14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14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14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14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14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14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14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14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14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14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14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14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14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14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14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14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14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14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14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14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14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14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14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14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14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14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14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14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14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14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14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14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14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14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14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14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14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14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14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14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14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14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14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14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14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14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14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14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14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14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14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14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14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14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14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14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14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14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14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14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14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14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14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14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14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14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14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14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14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14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14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14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14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14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14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14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14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14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14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14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14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14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14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14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14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14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14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14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14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14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14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14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14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14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14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14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14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14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14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14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14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14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14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14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14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14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14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14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14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14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14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14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14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14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14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14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14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14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14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14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14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14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14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14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14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14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14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14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14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14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14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14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14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14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14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14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14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14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14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14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14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14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14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14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14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14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14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14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14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14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14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14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14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14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14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14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14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14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14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14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14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14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14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14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14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14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14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14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14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14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14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14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14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14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14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14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14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14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14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14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14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14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14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14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14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14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14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14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14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14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14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14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14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14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14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14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14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14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14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14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14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14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14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14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14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14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14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14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14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14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14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14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14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14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14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14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14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14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14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14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14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14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14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14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14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14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14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14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14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14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14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14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14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14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14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14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14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14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14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14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14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14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14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14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14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14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14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14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14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14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14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14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14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14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14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14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14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14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14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14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14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14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14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14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14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14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14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14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14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14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14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14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14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14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14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14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14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14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14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14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14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14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14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14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14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14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14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14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14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14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14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14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14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14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14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14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14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14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14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14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14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14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14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14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14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14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14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14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14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14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14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14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14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14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14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14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14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14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14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14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14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14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14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14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14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14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14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14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14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14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14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14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14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14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14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14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14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14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14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14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14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14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14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14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14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14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14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14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14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14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14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14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14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14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14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14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14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14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14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14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14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14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14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14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14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14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14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14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14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14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14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14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14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14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14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14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14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14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14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14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14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14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14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14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14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14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14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14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14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14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14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14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14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14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14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14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14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14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14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14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14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14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14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14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14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14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14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14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14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14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14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14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14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14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14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14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14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14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14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14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14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14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14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14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14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14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14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14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14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14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14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14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14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14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14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14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14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14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14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14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14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14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14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14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14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14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14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14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14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14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14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14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14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14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14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14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14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14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14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14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14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14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14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14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14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14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14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14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14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14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14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14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14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14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14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14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14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14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14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14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14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14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14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14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14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14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14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14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14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14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14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14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14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14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14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14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14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14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14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14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14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14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14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14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14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14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14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14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14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14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14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14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14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14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14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14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14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14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14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14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14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14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14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14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14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14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14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14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14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14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14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14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14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14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14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14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14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14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14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14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14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14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14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14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14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14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14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14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14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14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14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14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14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14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14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14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14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14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14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14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14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14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14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14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14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14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14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14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14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14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14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14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14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14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14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14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14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14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14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14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14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14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14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14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14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14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14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14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14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14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14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14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14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14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14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14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14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14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14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14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14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14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14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14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14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14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14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14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14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14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14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14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14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14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14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14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14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14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14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14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14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14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14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14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14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14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14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14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14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14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14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14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14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14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14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14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14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14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14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14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14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14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14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14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14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14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14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14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14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14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14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14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14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14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14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14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14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14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14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14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14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14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14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14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14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14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14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14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14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14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14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14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14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14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14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14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14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14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14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14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14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14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14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14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14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14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14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14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14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14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14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14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14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14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14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14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14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14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14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14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14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14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14"/>
      <c r="Y1000" s="3"/>
      <c r="Z1000" s="3"/>
    </row>
  </sheetData>
  <hyperlinks>
    <hyperlink r:id="rId1" ref="X4"/>
    <hyperlink r:id="rId2" ref="Y4"/>
    <hyperlink r:id="rId3" location="aircraft-specifications" ref="Z4"/>
    <hyperlink r:id="rId4" ref="X29"/>
    <hyperlink r:id="rId5" ref="X30"/>
    <hyperlink r:id="rId6" ref="X31"/>
    <hyperlink r:id="rId7" ref="X32"/>
    <hyperlink r:id="rId8" ref="X33"/>
    <hyperlink r:id="rId9" ref="X35"/>
    <hyperlink r:id="rId10" ref="X41"/>
    <hyperlink r:id="rId11" ref="X42"/>
    <hyperlink r:id="rId12" ref="X44"/>
    <hyperlink r:id="rId13" ref="X45"/>
    <hyperlink r:id="rId14" ref="X47"/>
    <hyperlink r:id="rId15" ref="X52"/>
    <hyperlink r:id="rId16" ref="A56"/>
  </hyperlinks>
  <printOptions/>
  <pageMargins bottom="0.5" footer="0.0" header="0.0" left="0.75" right="0.75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7" width="20.13"/>
    <col customWidth="1" min="8" max="26" width="8.63"/>
  </cols>
  <sheetData>
    <row r="1" ht="13.5" customHeight="1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28" t="s">
        <v>125</v>
      </c>
      <c r="B2" s="53"/>
      <c r="C2" s="53"/>
      <c r="D2" s="53"/>
      <c r="E2" s="53"/>
      <c r="F2" s="53"/>
      <c r="G2" s="5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32" t="s">
        <v>126</v>
      </c>
      <c r="B3" s="55">
        <f t="shared" ref="B3:D3" si="1">2.20462*B2</f>
        <v>0</v>
      </c>
      <c r="C3" s="55">
        <f t="shared" si="1"/>
        <v>0</v>
      </c>
      <c r="D3" s="55">
        <f t="shared" si="1"/>
        <v>0</v>
      </c>
      <c r="E3" s="55"/>
      <c r="F3" s="55">
        <f t="shared" ref="F3:G3" si="2">2.20462*F2</f>
        <v>0</v>
      </c>
      <c r="G3" s="55">
        <f t="shared" si="2"/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127</v>
      </c>
      <c r="B6" s="7" t="s">
        <v>119</v>
      </c>
      <c r="C6" s="7" t="s">
        <v>120</v>
      </c>
      <c r="D6" s="7" t="s">
        <v>121</v>
      </c>
      <c r="E6" s="7" t="s">
        <v>122</v>
      </c>
      <c r="F6" s="7" t="s">
        <v>123</v>
      </c>
      <c r="G6" s="7" t="s">
        <v>124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8" t="s">
        <v>125</v>
      </c>
      <c r="B7" s="53"/>
      <c r="C7" s="53"/>
      <c r="D7" s="53"/>
      <c r="E7" s="53"/>
      <c r="F7" s="53"/>
      <c r="G7" s="5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2" t="s">
        <v>126</v>
      </c>
      <c r="B8" s="55">
        <f t="shared" ref="B8:D8" si="3">2.20462*B7</f>
        <v>0</v>
      </c>
      <c r="C8" s="55">
        <f t="shared" si="3"/>
        <v>0</v>
      </c>
      <c r="D8" s="55">
        <f t="shared" si="3"/>
        <v>0</v>
      </c>
      <c r="E8" s="55"/>
      <c r="F8" s="55">
        <f t="shared" ref="F8:G8" si="4">2.20462*F7</f>
        <v>0</v>
      </c>
      <c r="G8" s="55">
        <f t="shared" si="4"/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 t="s">
        <v>128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19.5"/>
    <col customWidth="1" min="5" max="5" width="20.63"/>
    <col customWidth="1" min="6" max="6" width="30.5"/>
    <col customWidth="1" min="7" max="10" width="10.13"/>
    <col customWidth="1" min="11" max="26" width="8.63"/>
  </cols>
  <sheetData>
    <row r="1" ht="13.5" customHeight="1">
      <c r="A1" s="7"/>
      <c r="B1" s="7" t="s">
        <v>129</v>
      </c>
      <c r="C1" s="7"/>
      <c r="D1" s="7" t="s">
        <v>130</v>
      </c>
      <c r="E1" s="7"/>
      <c r="F1" s="7" t="s">
        <v>131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32" t="s">
        <v>132</v>
      </c>
      <c r="B2" s="56"/>
      <c r="C2" s="7" t="s">
        <v>133</v>
      </c>
      <c r="D2" s="57"/>
      <c r="E2" s="7" t="s">
        <v>134</v>
      </c>
      <c r="F2" s="5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32" t="s">
        <v>135</v>
      </c>
      <c r="B3" s="56">
        <f>D12*F4 + F3</f>
        <v>0</v>
      </c>
      <c r="C3" s="7" t="s">
        <v>136</v>
      </c>
      <c r="D3" s="33"/>
      <c r="E3" s="7" t="s">
        <v>137</v>
      </c>
      <c r="F3" s="3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0" customHeight="1">
      <c r="A4" s="32" t="s">
        <v>138</v>
      </c>
      <c r="B4" s="56"/>
      <c r="C4" s="7" t="s">
        <v>139</v>
      </c>
      <c r="D4" s="56"/>
      <c r="E4" s="7" t="s">
        <v>140</v>
      </c>
      <c r="F4" s="5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32" t="s">
        <v>141</v>
      </c>
      <c r="B5" s="56"/>
      <c r="C5" s="7" t="s">
        <v>142</v>
      </c>
      <c r="D5" s="56"/>
      <c r="E5" s="7" t="s">
        <v>143</v>
      </c>
      <c r="F5" s="5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32" t="s">
        <v>144</v>
      </c>
      <c r="B6" s="56"/>
      <c r="C6" s="7" t="s">
        <v>145</v>
      </c>
      <c r="D6" s="56"/>
      <c r="E6" s="7" t="s">
        <v>146</v>
      </c>
      <c r="F6" s="56"/>
      <c r="G6" s="58" t="s">
        <v>147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2" t="s">
        <v>148</v>
      </c>
      <c r="B7" s="56"/>
      <c r="C7" s="7" t="s">
        <v>149</v>
      </c>
      <c r="D7" s="56"/>
      <c r="E7" s="7" t="s">
        <v>150</v>
      </c>
      <c r="F7" s="5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2" t="s">
        <v>151</v>
      </c>
      <c r="B8" s="56"/>
      <c r="C8" s="7" t="s">
        <v>152</v>
      </c>
      <c r="D8" s="56"/>
      <c r="E8" s="7"/>
      <c r="F8" s="5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2" t="s">
        <v>153</v>
      </c>
      <c r="B9" s="56"/>
      <c r="C9" s="7" t="s">
        <v>154</v>
      </c>
      <c r="D9" s="56"/>
      <c r="E9" s="7"/>
      <c r="F9" s="5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32"/>
      <c r="B10" s="56"/>
      <c r="C10" s="59" t="s">
        <v>155</v>
      </c>
      <c r="D10" s="56"/>
      <c r="E10" s="59"/>
      <c r="F10" s="5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2" t="s">
        <v>156</v>
      </c>
      <c r="B11" s="56">
        <f>SUM(B2:B10)</f>
        <v>0</v>
      </c>
      <c r="C11" s="7" t="s">
        <v>10</v>
      </c>
      <c r="D11" s="56"/>
      <c r="E11" s="7"/>
      <c r="F11" s="5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2" t="s">
        <v>157</v>
      </c>
      <c r="B12" s="33" t="str">
        <f>B11/D10/D11</f>
        <v>#DIV/0!</v>
      </c>
      <c r="C12" s="7" t="s">
        <v>158</v>
      </c>
      <c r="D12" s="56"/>
      <c r="E12" s="7"/>
      <c r="F12" s="5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6:J6"/>
  </mergeCells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60" t="s">
        <v>159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7"/>
      <c r="B3" s="7" t="s">
        <v>160</v>
      </c>
      <c r="C3" s="7" t="s">
        <v>161</v>
      </c>
      <c r="D3" s="7" t="s">
        <v>162</v>
      </c>
      <c r="E3" s="7" t="s">
        <v>163</v>
      </c>
      <c r="F3" s="7" t="s">
        <v>164</v>
      </c>
      <c r="G3" s="7" t="s">
        <v>165</v>
      </c>
      <c r="H3" s="3"/>
    </row>
    <row r="4" ht="21.75" customHeight="1">
      <c r="A4" s="28" t="s">
        <v>166</v>
      </c>
      <c r="B4" s="53"/>
      <c r="C4" s="53"/>
      <c r="D4" s="53"/>
      <c r="E4" s="61"/>
      <c r="F4" s="61"/>
      <c r="G4" s="62"/>
      <c r="H4" s="3"/>
    </row>
    <row r="5" ht="13.5" customHeight="1">
      <c r="A5" s="32" t="s">
        <v>167</v>
      </c>
      <c r="B5" s="55"/>
      <c r="C5" s="55"/>
      <c r="D5" s="55"/>
      <c r="E5" s="63"/>
      <c r="F5" s="63"/>
      <c r="G5" s="64"/>
      <c r="H5" s="3"/>
    </row>
    <row r="6" ht="13.5" customHeight="1">
      <c r="A6" s="60" t="s">
        <v>168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0.25" customHeight="1">
      <c r="A8" s="3"/>
      <c r="B8" s="65" t="s">
        <v>169</v>
      </c>
      <c r="C8" s="66"/>
      <c r="D8" s="65" t="s">
        <v>127</v>
      </c>
      <c r="E8" s="67"/>
      <c r="F8" s="66"/>
      <c r="G8" s="6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0.25" customHeight="1">
      <c r="A9" s="7"/>
      <c r="B9" s="7" t="s">
        <v>170</v>
      </c>
      <c r="C9" s="7" t="s">
        <v>171</v>
      </c>
      <c r="D9" s="7" t="s">
        <v>170</v>
      </c>
      <c r="E9" s="7" t="s">
        <v>171</v>
      </c>
      <c r="F9" s="7" t="s">
        <v>172</v>
      </c>
      <c r="G9" s="6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0.25" customHeight="1">
      <c r="A10" s="28" t="s">
        <v>173</v>
      </c>
      <c r="B10" s="53"/>
      <c r="C10" s="53"/>
      <c r="D10" s="53"/>
      <c r="E10" s="53"/>
      <c r="F10" s="53"/>
      <c r="G10" s="7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28" t="s">
        <v>174</v>
      </c>
      <c r="B11" s="53"/>
      <c r="C11" s="53"/>
      <c r="D11" s="53"/>
      <c r="E11" s="53"/>
      <c r="F11" s="53"/>
      <c r="G11" s="7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28" t="s">
        <v>175</v>
      </c>
      <c r="B12" s="53"/>
      <c r="C12" s="53"/>
      <c r="D12" s="53"/>
      <c r="E12" s="53"/>
      <c r="F12" s="53"/>
      <c r="G12" s="7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1.5" customHeight="1">
      <c r="A14" s="7"/>
      <c r="B14" s="7" t="s">
        <v>176</v>
      </c>
      <c r="C14" s="7" t="s">
        <v>177</v>
      </c>
      <c r="D14" s="7" t="s">
        <v>178</v>
      </c>
      <c r="E14" s="7" t="s">
        <v>179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.75" customHeight="1">
      <c r="A15" s="28" t="s">
        <v>180</v>
      </c>
      <c r="B15" s="53"/>
      <c r="C15" s="53"/>
      <c r="D15" s="61"/>
      <c r="E15" s="6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2" t="s">
        <v>181</v>
      </c>
      <c r="B16" s="55"/>
      <c r="C16" s="55"/>
      <c r="D16" s="63"/>
      <c r="E16" s="6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96.0" customHeight="1">
      <c r="A18" s="60" t="s">
        <v>182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5">
    <mergeCell ref="A1:B1"/>
    <mergeCell ref="A6:B7"/>
    <mergeCell ref="B8:C8"/>
    <mergeCell ref="D8:F8"/>
    <mergeCell ref="A18:B18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71"/>
      <c r="B1" s="72" t="s">
        <v>183</v>
      </c>
      <c r="C1" s="73"/>
      <c r="D1" s="74" t="s">
        <v>184</v>
      </c>
      <c r="E1" s="74" t="s">
        <v>184</v>
      </c>
      <c r="F1" s="74" t="s">
        <v>185</v>
      </c>
      <c r="G1" s="72" t="s">
        <v>186</v>
      </c>
      <c r="H1" s="7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75"/>
      <c r="B2" s="76" t="s">
        <v>187</v>
      </c>
      <c r="C2" s="76" t="s">
        <v>188</v>
      </c>
      <c r="D2" s="76" t="s">
        <v>189</v>
      </c>
      <c r="E2" s="76" t="s">
        <v>190</v>
      </c>
      <c r="F2" s="76" t="s">
        <v>191</v>
      </c>
      <c r="G2" s="76" t="s">
        <v>192</v>
      </c>
      <c r="H2" s="76" t="s">
        <v>193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7" t="s">
        <v>194</v>
      </c>
      <c r="B3" s="61"/>
      <c r="C3" s="61"/>
      <c r="D3" s="61"/>
      <c r="E3" s="61"/>
      <c r="F3" s="61"/>
      <c r="G3" s="62"/>
      <c r="H3" s="6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7" t="s">
        <v>195</v>
      </c>
      <c r="B4" s="78"/>
      <c r="C4" s="78"/>
      <c r="D4" s="78"/>
      <c r="E4" s="78"/>
      <c r="F4" s="78"/>
      <c r="G4" s="79"/>
      <c r="H4" s="7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7" t="s">
        <v>196</v>
      </c>
      <c r="B5" s="80"/>
      <c r="C5" s="80"/>
      <c r="D5" s="80"/>
      <c r="E5" s="80"/>
      <c r="F5" s="80"/>
      <c r="G5" s="81"/>
      <c r="H5" s="8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82" t="s">
        <v>197</v>
      </c>
      <c r="B6" s="83"/>
      <c r="C6" s="83"/>
      <c r="D6" s="83"/>
      <c r="E6" s="83"/>
      <c r="F6" s="83"/>
      <c r="G6" s="84"/>
      <c r="H6" s="8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82" t="s">
        <v>198</v>
      </c>
      <c r="B7" s="83"/>
      <c r="C7" s="83"/>
      <c r="D7" s="83"/>
      <c r="E7" s="83"/>
      <c r="F7" s="83"/>
      <c r="G7" s="84"/>
      <c r="H7" s="8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199</v>
      </c>
      <c r="B1" s="26" t="s">
        <v>200</v>
      </c>
      <c r="C1" s="26" t="s">
        <v>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28" t="s">
        <v>201</v>
      </c>
      <c r="B2" s="29"/>
      <c r="C2" s="2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32" t="s">
        <v>202</v>
      </c>
      <c r="B3" s="33">
        <f>224.80894*B2</f>
        <v>0</v>
      </c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203</v>
      </c>
      <c r="B6" s="26" t="s">
        <v>200</v>
      </c>
      <c r="C6" s="26" t="s">
        <v>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8" t="s">
        <v>201</v>
      </c>
      <c r="B7" s="29"/>
      <c r="C7" s="2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2" t="s">
        <v>202</v>
      </c>
      <c r="B8" s="33">
        <f>224.80894*B7</f>
        <v>0</v>
      </c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85" t="s">
        <v>204</v>
      </c>
      <c r="B1" s="67"/>
      <c r="C1" s="8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205</v>
      </c>
      <c r="B2" s="7" t="s">
        <v>206</v>
      </c>
      <c r="C2" s="87" t="s">
        <v>207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33"/>
      <c r="B3" s="33"/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85" t="s">
        <v>208</v>
      </c>
      <c r="B6" s="67"/>
      <c r="C6" s="67"/>
      <c r="D6" s="67"/>
      <c r="E6" s="6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209</v>
      </c>
      <c r="B7" s="7" t="s">
        <v>210</v>
      </c>
      <c r="C7" s="7" t="s">
        <v>211</v>
      </c>
      <c r="D7" s="7" t="s">
        <v>212</v>
      </c>
      <c r="E7" s="7" t="s">
        <v>213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3"/>
      <c r="B8" s="33"/>
      <c r="C8" s="33"/>
      <c r="D8" s="88"/>
      <c r="E8" s="8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214</v>
      </c>
      <c r="C1" s="7" t="s">
        <v>215</v>
      </c>
      <c r="D1" s="7" t="s">
        <v>216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32" t="s">
        <v>217</v>
      </c>
      <c r="B2" s="61"/>
      <c r="C2" s="61"/>
      <c r="D2" s="6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28" t="s">
        <v>218</v>
      </c>
      <c r="B3" s="61"/>
      <c r="C3" s="61"/>
      <c r="D3" s="6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28" t="s">
        <v>219</v>
      </c>
      <c r="B4" s="61"/>
      <c r="C4" s="61"/>
      <c r="D4" s="6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28" t="s">
        <v>220</v>
      </c>
      <c r="B5" s="61"/>
      <c r="C5" s="61"/>
      <c r="D5" s="6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28" t="s">
        <v>221</v>
      </c>
      <c r="B6" s="61"/>
      <c r="C6" s="61"/>
      <c r="D6" s="6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28" t="s">
        <v>222</v>
      </c>
      <c r="B7" s="61"/>
      <c r="C7" s="61"/>
      <c r="D7" s="6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28" t="s">
        <v>223</v>
      </c>
      <c r="B8" s="89"/>
      <c r="C8" s="89" t="s">
        <v>45</v>
      </c>
      <c r="D8" s="90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28" t="s">
        <v>224</v>
      </c>
      <c r="B9" s="91"/>
      <c r="C9" s="91"/>
      <c r="D9" s="9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28" t="s">
        <v>225</v>
      </c>
      <c r="B10" s="61"/>
      <c r="C10" s="89" t="s">
        <v>45</v>
      </c>
      <c r="D10" s="90" t="s">
        <v>45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28" t="s">
        <v>226</v>
      </c>
      <c r="B11" s="63"/>
      <c r="C11" s="63"/>
      <c r="D11" s="93" t="s">
        <v>45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28" t="s">
        <v>227</v>
      </c>
      <c r="B12" s="94" t="s">
        <v>45</v>
      </c>
      <c r="C12" s="63"/>
      <c r="D12" s="6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228</v>
      </c>
      <c r="C1" s="7" t="s">
        <v>229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32" t="s">
        <v>230</v>
      </c>
      <c r="B2" s="61" t="s">
        <v>231</v>
      </c>
      <c r="C2" s="6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28" t="s">
        <v>232</v>
      </c>
      <c r="B3" s="61" t="s">
        <v>231</v>
      </c>
      <c r="C3" s="6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28" t="s">
        <v>233</v>
      </c>
      <c r="B4" s="61" t="s">
        <v>231</v>
      </c>
      <c r="C4" s="6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28" t="s">
        <v>234</v>
      </c>
      <c r="B5" s="61" t="s">
        <v>231</v>
      </c>
      <c r="C5" s="9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28" t="s">
        <v>235</v>
      </c>
      <c r="B6" s="63" t="s">
        <v>231</v>
      </c>
      <c r="C6" s="9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28" t="s">
        <v>236</v>
      </c>
      <c r="B7" s="63"/>
      <c r="C7" s="9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28" t="s">
        <v>237</v>
      </c>
      <c r="B8" s="63"/>
      <c r="C8" s="9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238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32"/>
      <c r="B2" s="33"/>
      <c r="C2" s="33"/>
      <c r="D2" s="33"/>
      <c r="E2" s="33"/>
      <c r="F2" s="33"/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245</v>
      </c>
      <c r="C1" s="7" t="s">
        <v>246</v>
      </c>
      <c r="D1" s="7" t="s">
        <v>247</v>
      </c>
      <c r="E1" s="7" t="s">
        <v>248</v>
      </c>
      <c r="F1" s="7" t="s">
        <v>249</v>
      </c>
      <c r="G1" s="7" t="s">
        <v>250</v>
      </c>
      <c r="H1" s="7" t="s">
        <v>251</v>
      </c>
      <c r="I1" s="7" t="s">
        <v>252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32" t="s">
        <v>253</v>
      </c>
      <c r="B2" s="95"/>
      <c r="C2" s="95"/>
      <c r="D2" s="95"/>
      <c r="E2" s="95"/>
      <c r="F2" s="96"/>
      <c r="G2" s="96"/>
      <c r="H2" s="96"/>
      <c r="I2" s="9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28" t="s">
        <v>254</v>
      </c>
      <c r="B3" s="95"/>
      <c r="C3" s="95"/>
      <c r="D3" s="95"/>
      <c r="E3" s="95"/>
      <c r="F3" s="96"/>
      <c r="G3" s="96"/>
      <c r="H3" s="96"/>
      <c r="I3" s="9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28" t="s">
        <v>255</v>
      </c>
      <c r="B4" s="95"/>
      <c r="C4" s="95"/>
      <c r="D4" s="95"/>
      <c r="E4" s="95"/>
      <c r="F4" s="96"/>
      <c r="G4" s="96"/>
      <c r="H4" s="96"/>
      <c r="I4" s="9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28" t="s">
        <v>256</v>
      </c>
      <c r="B5" s="97"/>
      <c r="C5" s="97"/>
      <c r="D5" s="97"/>
      <c r="E5" s="97"/>
      <c r="F5" s="98"/>
      <c r="G5" s="98"/>
      <c r="H5" s="98"/>
      <c r="I5" s="9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257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