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BFE19586-6707-45C1-9BC4-D135A89E9C7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J19" i="1"/>
  <c r="H86" i="1"/>
  <c r="I86" i="1" s="1"/>
  <c r="K86" i="1" s="1"/>
  <c r="K84" i="1" s="1"/>
  <c r="H85" i="1"/>
  <c r="I85" i="1" s="1"/>
  <c r="M85" i="1" s="1"/>
  <c r="M84" i="1" s="1"/>
  <c r="M87" i="1" s="1"/>
  <c r="L84" i="1"/>
  <c r="J84" i="1"/>
  <c r="G84" i="1"/>
  <c r="I84" i="1" s="1"/>
  <c r="H83" i="1"/>
  <c r="I83" i="1" s="1"/>
  <c r="L83" i="1" s="1"/>
  <c r="L78" i="1" s="1"/>
  <c r="K82" i="1"/>
  <c r="I82" i="1"/>
  <c r="H82" i="1"/>
  <c r="H81" i="1"/>
  <c r="I81" i="1" s="1"/>
  <c r="K81" i="1" s="1"/>
  <c r="H80" i="1"/>
  <c r="I80" i="1" s="1"/>
  <c r="K80" i="1" s="1"/>
  <c r="K78" i="1" s="1"/>
  <c r="H79" i="1"/>
  <c r="I79" i="1" s="1"/>
  <c r="J79" i="1" s="1"/>
  <c r="J78" i="1" s="1"/>
  <c r="M78" i="1"/>
  <c r="G78" i="1"/>
  <c r="I78" i="1" s="1"/>
  <c r="H77" i="1"/>
  <c r="I77" i="1" s="1"/>
  <c r="K77" i="1" s="1"/>
  <c r="H76" i="1"/>
  <c r="I76" i="1" s="1"/>
  <c r="K76" i="1" s="1"/>
  <c r="K74" i="1" s="1"/>
  <c r="I75" i="1"/>
  <c r="J75" i="1" s="1"/>
  <c r="J74" i="1" s="1"/>
  <c r="H75" i="1"/>
  <c r="M74" i="1"/>
  <c r="L74" i="1"/>
  <c r="G74" i="1"/>
  <c r="I74" i="1" s="1"/>
  <c r="H73" i="1"/>
  <c r="I73" i="1" s="1"/>
  <c r="L73" i="1" s="1"/>
  <c r="H72" i="1"/>
  <c r="I72" i="1" s="1"/>
  <c r="L72" i="1" s="1"/>
  <c r="H71" i="1"/>
  <c r="I71" i="1" s="1"/>
  <c r="J71" i="1" s="1"/>
  <c r="J70" i="1" s="1"/>
  <c r="M70" i="1"/>
  <c r="K70" i="1"/>
  <c r="G70" i="1"/>
  <c r="I70" i="1" s="1"/>
  <c r="H64" i="1"/>
  <c r="I64" i="1" s="1"/>
  <c r="L64" i="1" s="1"/>
  <c r="L60" i="1" s="1"/>
  <c r="I63" i="1"/>
  <c r="K63" i="1" s="1"/>
  <c r="H63" i="1"/>
  <c r="H62" i="1"/>
  <c r="I62" i="1" s="1"/>
  <c r="K62" i="1" s="1"/>
  <c r="H61" i="1"/>
  <c r="I61" i="1" s="1"/>
  <c r="J61" i="1" s="1"/>
  <c r="J60" i="1" s="1"/>
  <c r="J65" i="1" s="1"/>
  <c r="M60" i="1"/>
  <c r="M65" i="1" s="1"/>
  <c r="G60" i="1"/>
  <c r="I60" i="1" s="1"/>
  <c r="H59" i="1"/>
  <c r="I59" i="1" s="1"/>
  <c r="L59" i="1" s="1"/>
  <c r="L55" i="1" s="1"/>
  <c r="H58" i="1"/>
  <c r="I58" i="1" s="1"/>
  <c r="K58" i="1" s="1"/>
  <c r="H57" i="1"/>
  <c r="I57" i="1" s="1"/>
  <c r="K57" i="1" s="1"/>
  <c r="K55" i="1" s="1"/>
  <c r="I56" i="1"/>
  <c r="J56" i="1" s="1"/>
  <c r="J55" i="1" s="1"/>
  <c r="H56" i="1"/>
  <c r="M55" i="1"/>
  <c r="G55" i="1"/>
  <c r="I55" i="1" s="1"/>
  <c r="H54" i="1"/>
  <c r="I54" i="1" s="1"/>
  <c r="L54" i="1" s="1"/>
  <c r="L50" i="1" s="1"/>
  <c r="H53" i="1"/>
  <c r="I53" i="1" s="1"/>
  <c r="K53" i="1" s="1"/>
  <c r="H52" i="1"/>
  <c r="I52" i="1" s="1"/>
  <c r="K52" i="1" s="1"/>
  <c r="K50" i="1" s="1"/>
  <c r="H51" i="1"/>
  <c r="I51" i="1" s="1"/>
  <c r="J51" i="1" s="1"/>
  <c r="M50" i="1"/>
  <c r="J50" i="1"/>
  <c r="I50" i="1"/>
  <c r="G50" i="1"/>
  <c r="H49" i="1"/>
  <c r="I49" i="1" s="1"/>
  <c r="L49" i="1" s="1"/>
  <c r="H48" i="1"/>
  <c r="I48" i="1" s="1"/>
  <c r="K48" i="1" s="1"/>
  <c r="H47" i="1"/>
  <c r="I47" i="1" s="1"/>
  <c r="K47" i="1" s="1"/>
  <c r="H46" i="1"/>
  <c r="I46" i="1" s="1"/>
  <c r="J46" i="1" s="1"/>
  <c r="J45" i="1" s="1"/>
  <c r="M45" i="1"/>
  <c r="L45" i="1"/>
  <c r="G45" i="1"/>
  <c r="I45" i="1" s="1"/>
  <c r="K40" i="1"/>
  <c r="H39" i="1"/>
  <c r="I39" i="1" s="1"/>
  <c r="L39" i="1" s="1"/>
  <c r="L36" i="1" s="1"/>
  <c r="I38" i="1"/>
  <c r="K38" i="1" s="1"/>
  <c r="K36" i="1" s="1"/>
  <c r="H38" i="1"/>
  <c r="I37" i="1"/>
  <c r="J37" i="1" s="1"/>
  <c r="J36" i="1" s="1"/>
  <c r="H37" i="1"/>
  <c r="M36" i="1"/>
  <c r="G36" i="1"/>
  <c r="I36" i="1" s="1"/>
  <c r="I40" i="1" s="1"/>
  <c r="H35" i="1"/>
  <c r="I35" i="1" s="1"/>
  <c r="L35" i="1" s="1"/>
  <c r="L32" i="1" s="1"/>
  <c r="H34" i="1"/>
  <c r="I34" i="1" s="1"/>
  <c r="K34" i="1" s="1"/>
  <c r="K32" i="1" s="1"/>
  <c r="H33" i="1"/>
  <c r="I33" i="1" s="1"/>
  <c r="J33" i="1" s="1"/>
  <c r="J32" i="1" s="1"/>
  <c r="M32" i="1"/>
  <c r="I32" i="1"/>
  <c r="G32" i="1"/>
  <c r="I31" i="1"/>
  <c r="L31" i="1" s="1"/>
  <c r="H31" i="1"/>
  <c r="H30" i="1"/>
  <c r="I30" i="1" s="1"/>
  <c r="L30" i="1" s="1"/>
  <c r="H29" i="1"/>
  <c r="I29" i="1" s="1"/>
  <c r="J29" i="1" s="1"/>
  <c r="J28" i="1" s="1"/>
  <c r="M28" i="1"/>
  <c r="K28" i="1"/>
  <c r="G28" i="1"/>
  <c r="I28" i="1" s="1"/>
  <c r="H27" i="1"/>
  <c r="I27" i="1" s="1"/>
  <c r="L27" i="1" s="1"/>
  <c r="L24" i="1" s="1"/>
  <c r="H26" i="1"/>
  <c r="I26" i="1" s="1"/>
  <c r="L26" i="1" s="1"/>
  <c r="I25" i="1"/>
  <c r="J25" i="1" s="1"/>
  <c r="J24" i="1" s="1"/>
  <c r="H25" i="1"/>
  <c r="M24" i="1"/>
  <c r="K24" i="1"/>
  <c r="G24" i="1"/>
  <c r="I24" i="1" s="1"/>
  <c r="H23" i="1"/>
  <c r="I23" i="1" s="1"/>
  <c r="L23" i="1" s="1"/>
  <c r="H22" i="1"/>
  <c r="I22" i="1" s="1"/>
  <c r="L22" i="1" s="1"/>
  <c r="L19" i="1" s="1"/>
  <c r="H21" i="1"/>
  <c r="I21" i="1" s="1"/>
  <c r="K21" i="1" s="1"/>
  <c r="K19" i="1" s="1"/>
  <c r="H20" i="1"/>
  <c r="M19" i="1"/>
  <c r="G19" i="1"/>
  <c r="I19" i="1" s="1"/>
  <c r="I87" i="1" l="1"/>
  <c r="J40" i="1"/>
  <c r="K45" i="1"/>
  <c r="L65" i="1"/>
  <c r="J87" i="1"/>
  <c r="J90" i="1" s="1"/>
  <c r="M90" i="1"/>
  <c r="M96" i="1" s="1"/>
  <c r="M99" i="1" s="1"/>
  <c r="L40" i="1"/>
  <c r="K87" i="1"/>
  <c r="K90" i="1" s="1"/>
  <c r="K96" i="1" s="1"/>
  <c r="K99" i="1" s="1"/>
  <c r="I65" i="1"/>
  <c r="M40" i="1"/>
  <c r="L70" i="1"/>
  <c r="K60" i="1"/>
  <c r="K65" i="1" s="1"/>
  <c r="L87" i="1"/>
  <c r="L28" i="1"/>
  <c r="M105" i="1" l="1"/>
  <c r="M111" i="1" s="1"/>
  <c r="M115" i="1" s="1"/>
  <c r="M119" i="1" s="1"/>
  <c r="J96" i="1"/>
  <c r="J99" i="1" s="1"/>
  <c r="L90" i="1"/>
  <c r="L96" i="1" s="1"/>
  <c r="L99" i="1" s="1"/>
  <c r="K105" i="1"/>
  <c r="K111" i="1" s="1"/>
  <c r="K115" i="1" s="1"/>
  <c r="K119" i="1" s="1"/>
  <c r="I90" i="1"/>
  <c r="I94" i="1" s="1"/>
  <c r="I113" i="1" l="1"/>
  <c r="J105" i="1"/>
  <c r="I103" i="1"/>
  <c r="I102" i="1"/>
  <c r="I101" i="1"/>
  <c r="L105" i="1"/>
  <c r="L111" i="1" s="1"/>
  <c r="L115" i="1" s="1"/>
  <c r="L119" i="1" s="1"/>
  <c r="I92" i="1"/>
  <c r="I93" i="1"/>
  <c r="I96" i="1" s="1"/>
  <c r="I9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<sst xmlns="http://schemas.openxmlformats.org/spreadsheetml/2006/main" count="231" uniqueCount="114">
  <si>
    <t>SUDERINTA:___________TŪKST.EUR.</t>
  </si>
  <si>
    <t>TVIRTINU:___________TŪKST.EUR.</t>
  </si>
  <si>
    <t>ATSAKINGAS ATSTOVAS ____________</t>
  </si>
  <si>
    <t>2020 M.              MĖN.    D.</t>
  </si>
  <si>
    <t>LOKALINĖ SĄMATA NR. S1</t>
  </si>
  <si>
    <t>Sudaryta 2019 m. 10 mėn. kainomis</t>
  </si>
  <si>
    <t>K001</t>
  </si>
  <si>
    <t>Pirmas kompleksas</t>
  </si>
  <si>
    <t>O1</t>
  </si>
  <si>
    <t>Objektas</t>
  </si>
  <si>
    <t>S1</t>
  </si>
  <si>
    <t>Tilto remontas Bandymas</t>
  </si>
  <si>
    <t xml:space="preserve">Iš viso: </t>
  </si>
  <si>
    <t/>
  </si>
  <si>
    <t>Skyrius: Betono paruošimas, glaistymas</t>
  </si>
  <si>
    <t>1</t>
  </si>
  <si>
    <t>G/b paviršių srautinis valymas, kai yra sena danga</t>
  </si>
  <si>
    <t>GBP19</t>
  </si>
  <si>
    <t>m2</t>
  </si>
  <si>
    <t>Darbas</t>
  </si>
  <si>
    <t>ŽDV19</t>
  </si>
  <si>
    <t>žm.val</t>
  </si>
  <si>
    <t>Kvarcinis smėlis</t>
  </si>
  <si>
    <t>KAM19</t>
  </si>
  <si>
    <t>t</t>
  </si>
  <si>
    <t>Kompresorius (didelis)</t>
  </si>
  <si>
    <t>KDDV19</t>
  </si>
  <si>
    <t>maš.val</t>
  </si>
  <si>
    <t>Smėlinė</t>
  </si>
  <si>
    <t>SSDV19</t>
  </si>
  <si>
    <t>2</t>
  </si>
  <si>
    <t>G/b paviršių plovimas vandeniu iki 500 bar. Slėgiu</t>
  </si>
  <si>
    <t>Falch R5</t>
  </si>
  <si>
    <t>FRDV19</t>
  </si>
  <si>
    <t>Generatorius</t>
  </si>
  <si>
    <t>GNDV19</t>
  </si>
  <si>
    <t>3</t>
  </si>
  <si>
    <t>d</t>
  </si>
  <si>
    <t>GBR19</t>
  </si>
  <si>
    <t>žm.val.</t>
  </si>
  <si>
    <t>Karcheris</t>
  </si>
  <si>
    <t>KRDV19</t>
  </si>
  <si>
    <t>4</t>
  </si>
  <si>
    <t>G/b paviršių glaistymas cementiniu R2 klasės glaistu iki 2 mm storio</t>
  </si>
  <si>
    <t>GBD19</t>
  </si>
  <si>
    <t>Zentrifix FF06</t>
  </si>
  <si>
    <t>ZFM19</t>
  </si>
  <si>
    <t>kg</t>
  </si>
  <si>
    <t>Maišyklė</t>
  </si>
  <si>
    <t>MMDV19</t>
  </si>
  <si>
    <t>5</t>
  </si>
  <si>
    <t>Pažeistų vietų atstatymas remontiniu mišiniu iki 3 cm gylio rankiniu būdu</t>
  </si>
  <si>
    <t>Nafufill KM124</t>
  </si>
  <si>
    <t>NKM19</t>
  </si>
  <si>
    <t xml:space="preserve">Iš viso už skyrių: </t>
  </si>
  <si>
    <t>Skyrius: Betono dažymas</t>
  </si>
  <si>
    <t>6</t>
  </si>
  <si>
    <t>Betoninių paviršių impregnavimas hidrofobizantu</t>
  </si>
  <si>
    <t>žm. val.</t>
  </si>
  <si>
    <t>MC- Color Primer</t>
  </si>
  <si>
    <t>CPM19</t>
  </si>
  <si>
    <t>l</t>
  </si>
  <si>
    <t>Skiediklis</t>
  </si>
  <si>
    <t>SKM19</t>
  </si>
  <si>
    <t>Dažymo aparatas</t>
  </si>
  <si>
    <t>DADV19</t>
  </si>
  <si>
    <t>7</t>
  </si>
  <si>
    <t>Betoninių paviršių gruntavimas</t>
  </si>
  <si>
    <t>Maxsheen primer</t>
  </si>
  <si>
    <t>MXPM19</t>
  </si>
  <si>
    <t>8</t>
  </si>
  <si>
    <t>Betoninių paviršių dažymas elastingais akriliniais dažais 2 sl.</t>
  </si>
  <si>
    <t>MAXSHEEN ELASTIC</t>
  </si>
  <si>
    <t>MEM19</t>
  </si>
  <si>
    <t>9</t>
  </si>
  <si>
    <t>Benoninių paviršių padengimas antigrafiti danga</t>
  </si>
  <si>
    <t>WIEREGEN -ACU- Antigraffity</t>
  </si>
  <si>
    <t>WAM19</t>
  </si>
  <si>
    <t>Skyrius: Šalitilčio epoksidinė danga 5 mm</t>
  </si>
  <si>
    <t>10</t>
  </si>
  <si>
    <t>11</t>
  </si>
  <si>
    <t>Betoninių grindų gruntavimas epoksidiniu gruntu su kvarcinio smėlio pabarstu</t>
  </si>
  <si>
    <t>GBG19</t>
  </si>
  <si>
    <t>MC-DUR 1320 VK</t>
  </si>
  <si>
    <t>MDVM19</t>
  </si>
  <si>
    <t>Kvarcinis smėlis 0.8-1.2 mm</t>
  </si>
  <si>
    <t>12</t>
  </si>
  <si>
    <t>Epoksidinės dangos liejimas 5 mm storiu su kvarcinio smėlio pabarstu</t>
  </si>
  <si>
    <t>MC-DUR 1352</t>
  </si>
  <si>
    <t>MCDM19</t>
  </si>
  <si>
    <t>Kvarcinis smėlis 0.1-0.4 mm</t>
  </si>
  <si>
    <t>Kvarcinis smėlis 0.4-0.8 mm</t>
  </si>
  <si>
    <t>Mikseris</t>
  </si>
  <si>
    <t>MKDV19</t>
  </si>
  <si>
    <t>13</t>
  </si>
  <si>
    <t>Viršutinio sluoksnio (atsparus UV spinduliams)</t>
  </si>
  <si>
    <t>Iš viso</t>
  </si>
  <si>
    <t>Papildomų medžiagų vertė</t>
  </si>
  <si>
    <t>Papildomų mechanizmų vertė</t>
  </si>
  <si>
    <t>Papildomų įrengimų vertė</t>
  </si>
  <si>
    <t>Kiti darbo užmokesčio priskaitymai</t>
  </si>
  <si>
    <t>Soc. Draudimas</t>
  </si>
  <si>
    <t>KDP</t>
  </si>
  <si>
    <t>Statinio statybos išlaidos</t>
  </si>
  <si>
    <t>Statybvietės išlaidos</t>
  </si>
  <si>
    <t>Pridėtinės išlaidos</t>
  </si>
  <si>
    <t>Kita</t>
  </si>
  <si>
    <t>Iš viso tiesioginės išlaidos</t>
  </si>
  <si>
    <t>Pelnas</t>
  </si>
  <si>
    <t>Bendra vertė be PVM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</si>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</sst>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" zoomScale="115" workbookViewId="0">
      <selection activeCell="H19" sqref="H19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 t="s">
        <v>2</v>
      </c>
      <c r="C2" s="4"/>
      <c r="D2" s="4"/>
      <c r="E2" s="5"/>
      <c r="I2" s="4" t="s">
        <v>2</v>
      </c>
    </row>
    <row r="3" spans="1:13" ht="14.25" customHeight="1">
      <c r="B3" s="4" t="s">
        <v>3</v>
      </c>
      <c r="C3" s="4"/>
      <c r="D3" s="5"/>
      <c r="E3" s="5"/>
      <c r="I3" s="4" t="s">
        <v>3</v>
      </c>
    </row>
    <row r="6" spans="1:13" ht="15" customHeight="1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6</v>
      </c>
      <c r="B9" s="63" t="s">
        <v>7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 thickBot="1">
      <c r="A10" s="47" t="s">
        <v>8</v>
      </c>
      <c r="B10" s="63" t="s">
        <v>9</v>
      </c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10</v>
      </c>
      <c r="B11" s="63" t="s">
        <v>11</v>
      </c>
      <c r="C11" s="63"/>
      <c r="D11" s="45"/>
      <c r="E11" s="45"/>
      <c r="F11" s="7"/>
      <c r="G11" s="7"/>
      <c r="H11" s="47" t="s">
        <v>12</v>
      </c>
      <c r="I11" s="8">
        <f>I119</f>
        <v>175559.24999999997</v>
      </c>
      <c r="J11" s="7"/>
      <c r="K11" s="64" t="s">
        <v>13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>
        <v>43906</v>
      </c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/>
      <c r="B15" s="59"/>
      <c r="C15" s="60"/>
      <c r="D15" s="13"/>
      <c r="E15" s="12"/>
      <c r="F15" s="13"/>
      <c r="G15" s="13"/>
      <c r="H15" s="13"/>
      <c r="I15" s="13"/>
      <c r="J15" s="13"/>
      <c r="K15" s="12"/>
      <c r="L15" s="14"/>
      <c r="M15" s="14"/>
    </row>
    <row r="16" spans="1:13" ht="4.9000000000000004" customHeight="1"/>
    <row r="17" spans="1:13" ht="14.25" customHeight="1">
      <c r="A17" s="15" t="s">
        <v>14</v>
      </c>
    </row>
    <row r="18" spans="1:13" ht="4.9000000000000004" customHeight="1"/>
    <row r="19" spans="1:13" s="16" customFormat="1" ht="47.25" customHeight="1">
      <c r="A19" s="17" t="s">
        <v>15</v>
      </c>
      <c r="B19" s="55" t="s">
        <v>16</v>
      </c>
      <c r="C19" s="56"/>
      <c r="D19" s="18" t="s">
        <v>17</v>
      </c>
      <c r="E19" s="18" t="s">
        <v>18</v>
      </c>
      <c r="F19" s="19"/>
      <c r="G19" s="20">
        <f>ROUND(F20*G20, 8)+ROUND(F21*G21, 8)+ROUND(F22*G22, 8)+ROUND(F23*G23, 8)</f>
        <v>2.9529999999999998</v>
      </c>
      <c r="H19" s="21">
        <v>51</v>
      </c>
      <c r="I19" s="22">
        <f>ROUND(G19*H19, 2)</f>
        <v>150.6</v>
      </c>
      <c r="J19" s="22">
        <f>J20+J21+J22+J23</f>
        <v>21.42</v>
      </c>
      <c r="K19" s="22">
        <f>K20+K21+K22+K23</f>
        <v>68.849999999999994</v>
      </c>
      <c r="L19" s="22">
        <f>L20+L21+L22+L23</f>
        <v>60.332999999999998</v>
      </c>
      <c r="M19" s="22">
        <f>M20+M21+M22+M23</f>
        <v>0</v>
      </c>
    </row>
    <row r="20" spans="1:13" s="23" customFormat="1" ht="11.25" customHeight="1">
      <c r="A20" s="24"/>
      <c r="B20" s="53" t="s">
        <v>19</v>
      </c>
      <c r="C20" s="54"/>
      <c r="D20" s="25" t="s">
        <v>20</v>
      </c>
      <c r="E20" s="25" t="s">
        <v>21</v>
      </c>
      <c r="F20" s="26">
        <v>0.06</v>
      </c>
      <c r="G20" s="26">
        <v>7</v>
      </c>
      <c r="H20" s="27">
        <f>H19*F20</f>
        <v>3.06</v>
      </c>
      <c r="I20" s="28">
        <f>G20*H20</f>
        <v>21.42</v>
      </c>
      <c r="J20" s="28">
        <f>I20</f>
        <v>21.42</v>
      </c>
      <c r="K20" s="28"/>
      <c r="L20" s="28"/>
      <c r="M20" s="28"/>
    </row>
    <row r="21" spans="1:13" s="23" customFormat="1" ht="11.25" customHeight="1">
      <c r="A21" s="24"/>
      <c r="B21" s="53" t="s">
        <v>22</v>
      </c>
      <c r="C21" s="54"/>
      <c r="D21" s="25" t="s">
        <v>23</v>
      </c>
      <c r="E21" s="25" t="s">
        <v>24</v>
      </c>
      <c r="F21" s="26">
        <v>1.4999999999999999E-2</v>
      </c>
      <c r="G21" s="26">
        <v>90</v>
      </c>
      <c r="H21" s="27">
        <f>H19*F21</f>
        <v>0.76500000000000001</v>
      </c>
      <c r="I21" s="28">
        <f>G21*H21</f>
        <v>68.849999999999994</v>
      </c>
      <c r="J21" s="28"/>
      <c r="K21" s="28">
        <f>I21</f>
        <v>68.849999999999994</v>
      </c>
      <c r="L21" s="28"/>
      <c r="M21" s="28"/>
    </row>
    <row r="22" spans="1:13" s="23" customFormat="1" ht="11.25" customHeight="1">
      <c r="A22" s="24"/>
      <c r="B22" s="53" t="s">
        <v>25</v>
      </c>
      <c r="C22" s="54"/>
      <c r="D22" s="25" t="s">
        <v>26</v>
      </c>
      <c r="E22" s="25" t="s">
        <v>27</v>
      </c>
      <c r="F22" s="26">
        <v>0.02</v>
      </c>
      <c r="G22" s="26">
        <v>54.51</v>
      </c>
      <c r="H22" s="27">
        <f>H19*F22</f>
        <v>1.02</v>
      </c>
      <c r="I22" s="28">
        <f>G22*H22</f>
        <v>55.600200000000001</v>
      </c>
      <c r="J22" s="28"/>
      <c r="K22" s="28"/>
      <c r="L22" s="28">
        <f>I22</f>
        <v>55.600200000000001</v>
      </c>
      <c r="M22" s="28"/>
    </row>
    <row r="23" spans="1:13" s="23" customFormat="1" ht="11.25" customHeight="1">
      <c r="A23" s="24"/>
      <c r="B23" s="53" t="s">
        <v>28</v>
      </c>
      <c r="C23" s="54"/>
      <c r="D23" s="25" t="s">
        <v>29</v>
      </c>
      <c r="E23" s="25" t="s">
        <v>27</v>
      </c>
      <c r="F23" s="26">
        <v>0.04</v>
      </c>
      <c r="G23" s="26">
        <v>2.3199999999999998</v>
      </c>
      <c r="H23" s="27">
        <f>H19*F23</f>
        <v>2.04</v>
      </c>
      <c r="I23" s="28">
        <f>G23*H23</f>
        <v>4.7328000000000001</v>
      </c>
      <c r="J23" s="28"/>
      <c r="K23" s="28"/>
      <c r="L23" s="28">
        <f>I23</f>
        <v>4.7328000000000001</v>
      </c>
      <c r="M23" s="28"/>
    </row>
    <row r="24" spans="1:13" s="16" customFormat="1" ht="47.25" customHeight="1">
      <c r="A24" s="17" t="s">
        <v>30</v>
      </c>
      <c r="B24" s="55" t="s">
        <v>31</v>
      </c>
      <c r="C24" s="56"/>
      <c r="D24" s="18" t="s">
        <v>17</v>
      </c>
      <c r="E24" s="18" t="s">
        <v>18</v>
      </c>
      <c r="F24" s="19"/>
      <c r="G24" s="20">
        <f>ROUND(F25*G25, 8)+ROUND(F26*G26, 8)+ROUND(F27*G27, 8)</f>
        <v>0.66374999999999995</v>
      </c>
      <c r="H24" s="21">
        <v>11</v>
      </c>
      <c r="I24" s="22">
        <f>ROUND(G24*H24, 2)</f>
        <v>7.3</v>
      </c>
      <c r="J24" s="22">
        <f>J25+J26+J27</f>
        <v>3.8500000000000005</v>
      </c>
      <c r="K24" s="22">
        <f>K25+K26+K27</f>
        <v>0</v>
      </c>
      <c r="L24" s="22">
        <f>L25+L26+L27</f>
        <v>3.4512499999999999</v>
      </c>
      <c r="M24" s="22">
        <f>M25+M26+M27</f>
        <v>0</v>
      </c>
    </row>
    <row r="25" spans="1:13" s="23" customFormat="1" ht="11.25" customHeight="1">
      <c r="A25" s="24"/>
      <c r="B25" s="53" t="s">
        <v>19</v>
      </c>
      <c r="C25" s="54"/>
      <c r="D25" s="25" t="s">
        <v>20</v>
      </c>
      <c r="E25" s="25" t="s">
        <v>21</v>
      </c>
      <c r="F25" s="26">
        <v>0.05</v>
      </c>
      <c r="G25" s="26">
        <v>7</v>
      </c>
      <c r="H25" s="27">
        <f>H24*F25</f>
        <v>0.55000000000000004</v>
      </c>
      <c r="I25" s="28">
        <f>G25*H25</f>
        <v>3.8500000000000005</v>
      </c>
      <c r="J25" s="28">
        <f>I25</f>
        <v>3.8500000000000005</v>
      </c>
      <c r="K25" s="28"/>
      <c r="L25" s="28"/>
      <c r="M25" s="28"/>
    </row>
    <row r="26" spans="1:13" s="23" customFormat="1" ht="11.25" customHeight="1">
      <c r="A26" s="24"/>
      <c r="B26" s="53" t="s">
        <v>32</v>
      </c>
      <c r="C26" s="54"/>
      <c r="D26" s="25" t="s">
        <v>33</v>
      </c>
      <c r="E26" s="25" t="s">
        <v>27</v>
      </c>
      <c r="F26" s="26">
        <v>2.5000000000000001E-2</v>
      </c>
      <c r="G26" s="26">
        <v>7.5</v>
      </c>
      <c r="H26" s="27">
        <f>H24*F26</f>
        <v>0.27500000000000002</v>
      </c>
      <c r="I26" s="28">
        <f>G26*H26</f>
        <v>2.0625</v>
      </c>
      <c r="J26" s="28"/>
      <c r="K26" s="28"/>
      <c r="L26" s="28">
        <f>I26</f>
        <v>2.0625</v>
      </c>
      <c r="M26" s="28"/>
    </row>
    <row r="27" spans="1:13" s="23" customFormat="1" ht="11.25" customHeight="1">
      <c r="A27" s="24"/>
      <c r="B27" s="53" t="s">
        <v>34</v>
      </c>
      <c r="C27" s="54"/>
      <c r="D27" s="25" t="s">
        <v>35</v>
      </c>
      <c r="E27" s="25" t="s">
        <v>27</v>
      </c>
      <c r="F27" s="26">
        <v>2.5000000000000001E-2</v>
      </c>
      <c r="G27" s="26">
        <v>5.05</v>
      </c>
      <c r="H27" s="27">
        <f>H24*F27</f>
        <v>0.27500000000000002</v>
      </c>
      <c r="I27" s="28">
        <f>G27*H27</f>
        <v>1.3887500000000002</v>
      </c>
      <c r="J27" s="28"/>
      <c r="K27" s="28"/>
      <c r="L27" s="28">
        <f>I27</f>
        <v>1.3887500000000002</v>
      </c>
      <c r="M27" s="28"/>
    </row>
    <row r="28" spans="1:13" s="16" customFormat="1" ht="47.25" customHeight="1">
      <c r="A28" s="17" t="s">
        <v>36</v>
      </c>
      <c r="B28" s="55" t="s">
        <v>37</v>
      </c>
      <c r="C28" s="56"/>
      <c r="D28" s="18" t="s">
        <v>38</v>
      </c>
      <c r="E28" s="18" t="s">
        <v>18</v>
      </c>
      <c r="F28" s="19"/>
      <c r="G28" s="20">
        <f>ROUND(F29*G29, 8)+ROUND(F30*G30, 8)+ROUND(F31*G31, 8)</f>
        <v>0.22050000000000003</v>
      </c>
      <c r="H28" s="21">
        <v>958</v>
      </c>
      <c r="I28" s="22">
        <f>ROUND(G28*H28, 2)</f>
        <v>211.24</v>
      </c>
      <c r="J28" s="22">
        <f>J29+J30+J31</f>
        <v>134.12</v>
      </c>
      <c r="K28" s="22">
        <f>K29+K30+K31</f>
        <v>0</v>
      </c>
      <c r="L28" s="22">
        <f>L29+L30+L31</f>
        <v>77.119</v>
      </c>
      <c r="M28" s="22">
        <f>M29+M30+M31</f>
        <v>0</v>
      </c>
    </row>
    <row r="29" spans="1:13" s="23" customFormat="1" ht="11.25" customHeight="1">
      <c r="A29" s="24"/>
      <c r="B29" s="53" t="s">
        <v>19</v>
      </c>
      <c r="C29" s="54"/>
      <c r="D29" s="25" t="s">
        <v>20</v>
      </c>
      <c r="E29" s="25" t="s">
        <v>39</v>
      </c>
      <c r="F29" s="26">
        <v>0.02</v>
      </c>
      <c r="G29" s="26">
        <v>7</v>
      </c>
      <c r="H29" s="27">
        <f>H28*F29</f>
        <v>19.16</v>
      </c>
      <c r="I29" s="28">
        <f>G29*H29</f>
        <v>134.12</v>
      </c>
      <c r="J29" s="28">
        <f>I29</f>
        <v>134.12</v>
      </c>
      <c r="K29" s="28"/>
      <c r="L29" s="28"/>
      <c r="M29" s="28"/>
    </row>
    <row r="30" spans="1:13" s="23" customFormat="1" ht="11.25" customHeight="1">
      <c r="A30" s="24"/>
      <c r="B30" s="53" t="s">
        <v>40</v>
      </c>
      <c r="C30" s="54"/>
      <c r="D30" s="25" t="s">
        <v>41</v>
      </c>
      <c r="E30" s="25" t="s">
        <v>27</v>
      </c>
      <c r="F30" s="26">
        <v>0.01</v>
      </c>
      <c r="G30" s="26">
        <v>3</v>
      </c>
      <c r="H30" s="27">
        <f>H28*F30</f>
        <v>9.58</v>
      </c>
      <c r="I30" s="28">
        <f>G30*H30</f>
        <v>28.740000000000002</v>
      </c>
      <c r="J30" s="28"/>
      <c r="K30" s="28"/>
      <c r="L30" s="28">
        <f>I30</f>
        <v>28.740000000000002</v>
      </c>
      <c r="M30" s="28"/>
    </row>
    <row r="31" spans="1:13" s="23" customFormat="1" ht="11.25" customHeight="1">
      <c r="A31" s="24"/>
      <c r="B31" s="53" t="s">
        <v>34</v>
      </c>
      <c r="C31" s="54"/>
      <c r="D31" s="25" t="s">
        <v>35</v>
      </c>
      <c r="E31" s="25" t="s">
        <v>27</v>
      </c>
      <c r="F31" s="26">
        <v>0.01</v>
      </c>
      <c r="G31" s="26">
        <v>5.05</v>
      </c>
      <c r="H31" s="27">
        <f>H28*F31</f>
        <v>9.58</v>
      </c>
      <c r="I31" s="28">
        <f>G31*H31</f>
        <v>48.378999999999998</v>
      </c>
      <c r="J31" s="28"/>
      <c r="K31" s="28"/>
      <c r="L31" s="28">
        <f>I31</f>
        <v>48.378999999999998</v>
      </c>
      <c r="M31" s="28"/>
    </row>
    <row r="32" spans="1:13" s="16" customFormat="1" ht="47.25" customHeight="1">
      <c r="A32" s="17" t="s">
        <v>42</v>
      </c>
      <c r="B32" s="55" t="s">
        <v>43</v>
      </c>
      <c r="C32" s="56"/>
      <c r="D32" s="18" t="s">
        <v>44</v>
      </c>
      <c r="E32" s="18" t="s">
        <v>18</v>
      </c>
      <c r="F32" s="19"/>
      <c r="G32" s="20">
        <f>ROUND(F33*G33, 8)+ROUND(F34*G34, 8)+ROUND(F35*G35, 8)</f>
        <v>3.19</v>
      </c>
      <c r="H32" s="21">
        <v>563</v>
      </c>
      <c r="I32" s="22">
        <f>ROUND(G32*H32, 2)</f>
        <v>1795.97</v>
      </c>
      <c r="J32" s="22">
        <f>J33+J34+J35</f>
        <v>985.25</v>
      </c>
      <c r="K32" s="22">
        <f>K33+K34+K35</f>
        <v>788.19999999999993</v>
      </c>
      <c r="L32" s="22">
        <f>L33+L34+L35</f>
        <v>22.52</v>
      </c>
      <c r="M32" s="22">
        <f>M33+M34+M35</f>
        <v>0</v>
      </c>
    </row>
    <row r="33" spans="1:13" s="23" customFormat="1" ht="11.25" customHeight="1">
      <c r="A33" s="24"/>
      <c r="B33" s="53" t="s">
        <v>19</v>
      </c>
      <c r="C33" s="54"/>
      <c r="D33" s="25" t="s">
        <v>20</v>
      </c>
      <c r="E33" s="25" t="s">
        <v>39</v>
      </c>
      <c r="F33" s="26">
        <v>0.25</v>
      </c>
      <c r="G33" s="26">
        <v>7</v>
      </c>
      <c r="H33" s="27">
        <f>H32*F33</f>
        <v>140.75</v>
      </c>
      <c r="I33" s="28">
        <f>G33*H33</f>
        <v>985.25</v>
      </c>
      <c r="J33" s="28">
        <f>I33</f>
        <v>985.25</v>
      </c>
      <c r="K33" s="28"/>
      <c r="L33" s="28"/>
      <c r="M33" s="28"/>
    </row>
    <row r="34" spans="1:13" s="23" customFormat="1" ht="11.25" customHeight="1">
      <c r="A34" s="24"/>
      <c r="B34" s="53" t="s">
        <v>45</v>
      </c>
      <c r="C34" s="54"/>
      <c r="D34" s="25" t="s">
        <v>46</v>
      </c>
      <c r="E34" s="25" t="s">
        <v>47</v>
      </c>
      <c r="F34" s="26">
        <v>4</v>
      </c>
      <c r="G34" s="26">
        <v>0.35</v>
      </c>
      <c r="H34" s="27">
        <f>H32*F34</f>
        <v>2252</v>
      </c>
      <c r="I34" s="28">
        <f>G34*H34</f>
        <v>788.19999999999993</v>
      </c>
      <c r="J34" s="28"/>
      <c r="K34" s="28">
        <f>I34</f>
        <v>788.19999999999993</v>
      </c>
      <c r="L34" s="28"/>
      <c r="M34" s="28"/>
    </row>
    <row r="35" spans="1:13" s="23" customFormat="1" ht="11.25" customHeight="1">
      <c r="A35" s="24"/>
      <c r="B35" s="53" t="s">
        <v>48</v>
      </c>
      <c r="C35" s="54"/>
      <c r="D35" s="25" t="s">
        <v>49</v>
      </c>
      <c r="E35" s="25" t="s">
        <v>27</v>
      </c>
      <c r="F35" s="26">
        <v>0.04</v>
      </c>
      <c r="G35" s="26">
        <v>1</v>
      </c>
      <c r="H35" s="27">
        <f>H32*F35</f>
        <v>22.52</v>
      </c>
      <c r="I35" s="28">
        <f>G35*H35</f>
        <v>22.52</v>
      </c>
      <c r="J35" s="28"/>
      <c r="K35" s="28"/>
      <c r="L35" s="28">
        <f>I35</f>
        <v>22.52</v>
      </c>
      <c r="M35" s="28"/>
    </row>
    <row r="36" spans="1:13" s="16" customFormat="1" ht="47.25" customHeight="1">
      <c r="A36" s="17" t="s">
        <v>50</v>
      </c>
      <c r="B36" s="55" t="s">
        <v>51</v>
      </c>
      <c r="C36" s="56"/>
      <c r="D36" s="18" t="s">
        <v>38</v>
      </c>
      <c r="E36" s="18" t="s">
        <v>18</v>
      </c>
      <c r="F36" s="19"/>
      <c r="G36" s="20">
        <f>ROUND(F37*G37, 8)+ROUND(F38*G38, 8)+ROUND(F39*G39, 8)</f>
        <v>29.074999999999999</v>
      </c>
      <c r="H36" s="21">
        <v>3</v>
      </c>
      <c r="I36" s="22">
        <f>ROUND(G36*H36, 2)</f>
        <v>87.23</v>
      </c>
      <c r="J36" s="22">
        <f>J37+J38+J39</f>
        <v>10.5</v>
      </c>
      <c r="K36" s="22">
        <f>K37+K38+K39</f>
        <v>75.599999999999994</v>
      </c>
      <c r="L36" s="22">
        <f>L37+L38+L39</f>
        <v>1.125</v>
      </c>
      <c r="M36" s="22">
        <f>M37+M38+M39</f>
        <v>0</v>
      </c>
    </row>
    <row r="37" spans="1:13" s="23" customFormat="1" ht="11.25" customHeight="1">
      <c r="A37" s="24"/>
      <c r="B37" s="53" t="s">
        <v>19</v>
      </c>
      <c r="C37" s="54"/>
      <c r="D37" s="25" t="s">
        <v>20</v>
      </c>
      <c r="E37" s="25" t="s">
        <v>39</v>
      </c>
      <c r="F37" s="26">
        <v>0.5</v>
      </c>
      <c r="G37" s="26">
        <v>7</v>
      </c>
      <c r="H37" s="27">
        <f>H36*F37</f>
        <v>1.5</v>
      </c>
      <c r="I37" s="28">
        <f>G37*H37</f>
        <v>10.5</v>
      </c>
      <c r="J37" s="28">
        <f>I37</f>
        <v>10.5</v>
      </c>
      <c r="K37" s="28"/>
      <c r="L37" s="28"/>
      <c r="M37" s="28"/>
    </row>
    <row r="38" spans="1:13" s="23" customFormat="1" ht="11.25" customHeight="1">
      <c r="A38" s="24"/>
      <c r="B38" s="53" t="s">
        <v>52</v>
      </c>
      <c r="C38" s="54"/>
      <c r="D38" s="25" t="s">
        <v>53</v>
      </c>
      <c r="E38" s="25" t="s">
        <v>47</v>
      </c>
      <c r="F38" s="26">
        <v>72</v>
      </c>
      <c r="G38" s="26">
        <v>0.35</v>
      </c>
      <c r="H38" s="27">
        <f>H36*F38</f>
        <v>216</v>
      </c>
      <c r="I38" s="28">
        <f>G38*H38</f>
        <v>75.599999999999994</v>
      </c>
      <c r="J38" s="28"/>
      <c r="K38" s="28">
        <f>I38</f>
        <v>75.599999999999994</v>
      </c>
      <c r="L38" s="28"/>
      <c r="M38" s="28"/>
    </row>
    <row r="39" spans="1:13" s="23" customFormat="1" ht="11.25" customHeight="1">
      <c r="A39" s="24"/>
      <c r="B39" s="53" t="s">
        <v>48</v>
      </c>
      <c r="C39" s="54"/>
      <c r="D39" s="25" t="s">
        <v>49</v>
      </c>
      <c r="E39" s="25" t="s">
        <v>27</v>
      </c>
      <c r="F39" s="26">
        <v>0.375</v>
      </c>
      <c r="G39" s="26">
        <v>1</v>
      </c>
      <c r="H39" s="27">
        <f>H36*F39</f>
        <v>1.125</v>
      </c>
      <c r="I39" s="28">
        <f>G39*H39</f>
        <v>1.125</v>
      </c>
      <c r="J39" s="28"/>
      <c r="K39" s="28"/>
      <c r="L39" s="28">
        <f>I39</f>
        <v>1.125</v>
      </c>
      <c r="M39" s="28"/>
    </row>
    <row r="40" spans="1:13" s="29" customFormat="1" ht="15" customHeight="1">
      <c r="B40" s="30"/>
      <c r="C40" s="30"/>
      <c r="D40" s="31"/>
      <c r="E40" s="31"/>
      <c r="F40" s="32"/>
      <c r="G40" s="57" t="s">
        <v>54</v>
      </c>
      <c r="H40" s="57"/>
      <c r="I40" s="28">
        <f>I36+I32+I28+I24+I19</f>
        <v>2252.34</v>
      </c>
      <c r="J40" s="28">
        <f>J36+J32+J28+J24+J19</f>
        <v>1155.1399999999999</v>
      </c>
      <c r="K40" s="28">
        <f>K36+K32+K28+K24+K19</f>
        <v>932.65</v>
      </c>
      <c r="L40" s="28">
        <f>L36+L32+L28+L24+L19</f>
        <v>164.54825</v>
      </c>
      <c r="M40" s="28">
        <f>M36+M32+M28+M24+M19</f>
        <v>0</v>
      </c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 t="s">
        <v>55</v>
      </c>
    </row>
    <row r="44" spans="1:13" ht="4.9000000000000004" customHeight="1"/>
    <row r="45" spans="1:13" s="16" customFormat="1" ht="47.25" customHeight="1">
      <c r="A45" s="17" t="s">
        <v>56</v>
      </c>
      <c r="B45" s="55" t="s">
        <v>57</v>
      </c>
      <c r="C45" s="56"/>
      <c r="D45" s="18" t="s">
        <v>44</v>
      </c>
      <c r="E45" s="18" t="s">
        <v>18</v>
      </c>
      <c r="F45" s="19"/>
      <c r="G45" s="20">
        <f>ROUND(F46*G46, 8)+ROUND(F47*G47, 8)+ROUND(F48*G48, 8)+ROUND(F49*G49, 8)</f>
        <v>1.3169999999999999</v>
      </c>
      <c r="H45" s="21">
        <v>54954</v>
      </c>
      <c r="I45" s="22">
        <f>ROUND(G45*H45, 2)</f>
        <v>72374.42</v>
      </c>
      <c r="J45" s="22">
        <f>J46+J47+J48+J49</f>
        <v>38467.800000000003</v>
      </c>
      <c r="K45" s="22">
        <f>K46+K47+K48+K49</f>
        <v>29125.620000000003</v>
      </c>
      <c r="L45" s="22">
        <f>L46+L47+L48+L49</f>
        <v>4780.9980000000005</v>
      </c>
      <c r="M45" s="22">
        <f>M46+M47+M48+M49</f>
        <v>0</v>
      </c>
    </row>
    <row r="46" spans="1:13" s="23" customFormat="1" ht="11.25" customHeight="1">
      <c r="A46" s="24"/>
      <c r="B46" s="53" t="s">
        <v>19</v>
      </c>
      <c r="C46" s="54"/>
      <c r="D46" s="25" t="s">
        <v>20</v>
      </c>
      <c r="E46" s="25" t="s">
        <v>58</v>
      </c>
      <c r="F46" s="26">
        <v>0.1</v>
      </c>
      <c r="G46" s="26">
        <v>7</v>
      </c>
      <c r="H46" s="27">
        <f>H45*F46</f>
        <v>5495.4000000000005</v>
      </c>
      <c r="I46" s="28">
        <f>G46*H46</f>
        <v>38467.800000000003</v>
      </c>
      <c r="J46" s="28">
        <f>I46</f>
        <v>38467.800000000003</v>
      </c>
      <c r="K46" s="28"/>
      <c r="L46" s="28"/>
      <c r="M46" s="28"/>
    </row>
    <row r="47" spans="1:13" s="23" customFormat="1" ht="11.25" customHeight="1">
      <c r="A47" s="24"/>
      <c r="B47" s="53" t="s">
        <v>59</v>
      </c>
      <c r="C47" s="54"/>
      <c r="D47" s="25" t="s">
        <v>60</v>
      </c>
      <c r="E47" s="25" t="s">
        <v>61</v>
      </c>
      <c r="F47" s="26">
        <v>0.1</v>
      </c>
      <c r="G47" s="26">
        <v>5</v>
      </c>
      <c r="H47" s="27">
        <f>H45*F47</f>
        <v>5495.4000000000005</v>
      </c>
      <c r="I47" s="28">
        <f>G47*H47</f>
        <v>27477.000000000004</v>
      </c>
      <c r="J47" s="28"/>
      <c r="K47" s="28">
        <f>I47</f>
        <v>27477.000000000004</v>
      </c>
      <c r="L47" s="28"/>
      <c r="M47" s="28"/>
    </row>
    <row r="48" spans="1:13" s="23" customFormat="1" ht="11.25" customHeight="1">
      <c r="A48" s="24"/>
      <c r="B48" s="53" t="s">
        <v>62</v>
      </c>
      <c r="C48" s="54"/>
      <c r="D48" s="25" t="s">
        <v>63</v>
      </c>
      <c r="E48" s="25" t="s">
        <v>61</v>
      </c>
      <c r="F48" s="26">
        <v>0.03</v>
      </c>
      <c r="G48" s="26">
        <v>1</v>
      </c>
      <c r="H48" s="27">
        <f>H45*F48</f>
        <v>1648.62</v>
      </c>
      <c r="I48" s="28">
        <f>G48*H48</f>
        <v>1648.62</v>
      </c>
      <c r="J48" s="28"/>
      <c r="K48" s="28">
        <f>I48</f>
        <v>1648.62</v>
      </c>
      <c r="L48" s="28"/>
      <c r="M48" s="28"/>
    </row>
    <row r="49" spans="1:13" s="23" customFormat="1" ht="11.25" customHeight="1">
      <c r="A49" s="24"/>
      <c r="B49" s="53" t="s">
        <v>64</v>
      </c>
      <c r="C49" s="54"/>
      <c r="D49" s="25" t="s">
        <v>65</v>
      </c>
      <c r="E49" s="25" t="s">
        <v>27</v>
      </c>
      <c r="F49" s="26">
        <v>0.05</v>
      </c>
      <c r="G49" s="26">
        <v>1.74</v>
      </c>
      <c r="H49" s="27">
        <f>H45*F49</f>
        <v>2747.7000000000003</v>
      </c>
      <c r="I49" s="28">
        <f>G49*H49</f>
        <v>4780.9980000000005</v>
      </c>
      <c r="J49" s="28"/>
      <c r="K49" s="28"/>
      <c r="L49" s="28">
        <f>I49</f>
        <v>4780.9980000000005</v>
      </c>
      <c r="M49" s="28"/>
    </row>
    <row r="50" spans="1:13" s="16" customFormat="1" ht="47.25" customHeight="1">
      <c r="A50" s="17" t="s">
        <v>66</v>
      </c>
      <c r="B50" s="55" t="s">
        <v>67</v>
      </c>
      <c r="C50" s="56"/>
      <c r="D50" s="18" t="s">
        <v>44</v>
      </c>
      <c r="E50" s="18" t="s">
        <v>18</v>
      </c>
      <c r="F50" s="19"/>
      <c r="G50" s="20">
        <f>ROUND(F51*G51, 8)+ROUND(F52*G52, 8)+ROUND(F53*G53, 8)+ROUND(F54*G54, 8)</f>
        <v>0.63349999999999995</v>
      </c>
      <c r="H50" s="21">
        <v>12</v>
      </c>
      <c r="I50" s="22">
        <f>ROUND(G50*H50, 2)</f>
        <v>7.6</v>
      </c>
      <c r="J50" s="22">
        <f>J51+J52+J53+J54</f>
        <v>4.2000000000000011</v>
      </c>
      <c r="K50" s="22">
        <f>K51+K52+K53+K54</f>
        <v>2.8800000000000003</v>
      </c>
      <c r="L50" s="22">
        <f>L51+L52+L53+L54</f>
        <v>0.52200000000000002</v>
      </c>
      <c r="M50" s="22">
        <f>M51+M52+M53+M54</f>
        <v>0</v>
      </c>
    </row>
    <row r="51" spans="1:13" s="23" customFormat="1" ht="11.25" customHeight="1">
      <c r="A51" s="24"/>
      <c r="B51" s="53" t="s">
        <v>19</v>
      </c>
      <c r="C51" s="54"/>
      <c r="D51" s="25" t="s">
        <v>20</v>
      </c>
      <c r="E51" s="25" t="s">
        <v>58</v>
      </c>
      <c r="F51" s="26">
        <v>0.05</v>
      </c>
      <c r="G51" s="26">
        <v>7</v>
      </c>
      <c r="H51" s="27">
        <f>H50*F51</f>
        <v>0.60000000000000009</v>
      </c>
      <c r="I51" s="28">
        <f>G51*H51</f>
        <v>4.2000000000000011</v>
      </c>
      <c r="J51" s="28">
        <f>I51</f>
        <v>4.2000000000000011</v>
      </c>
      <c r="K51" s="28"/>
      <c r="L51" s="28"/>
      <c r="M51" s="28"/>
    </row>
    <row r="52" spans="1:13" s="23" customFormat="1" ht="11.25" customHeight="1">
      <c r="A52" s="24"/>
      <c r="B52" s="53" t="s">
        <v>68</v>
      </c>
      <c r="C52" s="54"/>
      <c r="D52" s="25" t="s">
        <v>69</v>
      </c>
      <c r="E52" s="25" t="s">
        <v>61</v>
      </c>
      <c r="F52" s="26">
        <v>0.1</v>
      </c>
      <c r="G52" s="26">
        <v>2.1</v>
      </c>
      <c r="H52" s="27">
        <f>H50*F52</f>
        <v>1.2000000000000002</v>
      </c>
      <c r="I52" s="28">
        <f>G52*H52</f>
        <v>2.5200000000000005</v>
      </c>
      <c r="J52" s="28"/>
      <c r="K52" s="28">
        <f>I52</f>
        <v>2.5200000000000005</v>
      </c>
      <c r="L52" s="28"/>
      <c r="M52" s="28"/>
    </row>
    <row r="53" spans="1:13" s="23" customFormat="1" ht="11.25" customHeight="1">
      <c r="A53" s="24"/>
      <c r="B53" s="53" t="s">
        <v>62</v>
      </c>
      <c r="C53" s="54"/>
      <c r="D53" s="25" t="s">
        <v>63</v>
      </c>
      <c r="E53" s="25" t="s">
        <v>61</v>
      </c>
      <c r="F53" s="26">
        <v>0.03</v>
      </c>
      <c r="G53" s="26">
        <v>1</v>
      </c>
      <c r="H53" s="27">
        <f>H50*F53</f>
        <v>0.36</v>
      </c>
      <c r="I53" s="28">
        <f>G53*H53</f>
        <v>0.36</v>
      </c>
      <c r="J53" s="28"/>
      <c r="K53" s="28">
        <f>I53</f>
        <v>0.36</v>
      </c>
      <c r="L53" s="28"/>
      <c r="M53" s="28"/>
    </row>
    <row r="54" spans="1:13" s="23" customFormat="1" ht="11.25" customHeight="1">
      <c r="A54" s="24"/>
      <c r="B54" s="53" t="s">
        <v>64</v>
      </c>
      <c r="C54" s="54"/>
      <c r="D54" s="25" t="s">
        <v>65</v>
      </c>
      <c r="E54" s="25" t="s">
        <v>27</v>
      </c>
      <c r="F54" s="26">
        <v>2.5000000000000001E-2</v>
      </c>
      <c r="G54" s="26">
        <v>1.74</v>
      </c>
      <c r="H54" s="27">
        <f>H50*F54</f>
        <v>0.30000000000000004</v>
      </c>
      <c r="I54" s="28">
        <f>G54*H54</f>
        <v>0.52200000000000002</v>
      </c>
      <c r="J54" s="28"/>
      <c r="K54" s="28"/>
      <c r="L54" s="28">
        <f>I54</f>
        <v>0.52200000000000002</v>
      </c>
      <c r="M54" s="28"/>
    </row>
    <row r="55" spans="1:13" s="16" customFormat="1" ht="47.25" customHeight="1">
      <c r="A55" s="17" t="s">
        <v>70</v>
      </c>
      <c r="B55" s="55" t="s">
        <v>71</v>
      </c>
      <c r="C55" s="56"/>
      <c r="D55" s="18" t="s">
        <v>44</v>
      </c>
      <c r="E55" s="18" t="s">
        <v>18</v>
      </c>
      <c r="F55" s="19"/>
      <c r="G55" s="20">
        <f>ROUND(F56*G56, 8)+ROUND(F57*G57, 8)+ROUND(F58*G58, 8)+ROUND(F59*G59, 8)</f>
        <v>1.7470000000000001</v>
      </c>
      <c r="H55" s="21">
        <v>1</v>
      </c>
      <c r="I55" s="22">
        <f>ROUND(G55*H55, 2)</f>
        <v>1.75</v>
      </c>
      <c r="J55" s="22">
        <f>J56+J57+J58+J59</f>
        <v>0.70000000000000007</v>
      </c>
      <c r="K55" s="22">
        <f>K56+K57+K58+K59</f>
        <v>0.96</v>
      </c>
      <c r="L55" s="22">
        <f>L56+L57+L58+L59</f>
        <v>8.7000000000000008E-2</v>
      </c>
      <c r="M55" s="22">
        <f>M56+M57+M58+M59</f>
        <v>0</v>
      </c>
    </row>
    <row r="56" spans="1:13" s="23" customFormat="1" ht="11.25" customHeight="1">
      <c r="A56" s="24"/>
      <c r="B56" s="53" t="s">
        <v>19</v>
      </c>
      <c r="C56" s="54"/>
      <c r="D56" s="25" t="s">
        <v>20</v>
      </c>
      <c r="E56" s="25" t="s">
        <v>58</v>
      </c>
      <c r="F56" s="26">
        <v>0.1</v>
      </c>
      <c r="G56" s="26">
        <v>7</v>
      </c>
      <c r="H56" s="27">
        <f>H55*F56</f>
        <v>0.1</v>
      </c>
      <c r="I56" s="28">
        <f>G56*H56</f>
        <v>0.70000000000000007</v>
      </c>
      <c r="J56" s="28">
        <f>I56</f>
        <v>0.70000000000000007</v>
      </c>
      <c r="K56" s="28"/>
      <c r="L56" s="28"/>
      <c r="M56" s="28"/>
    </row>
    <row r="57" spans="1:13" s="23" customFormat="1" ht="11.25" customHeight="1">
      <c r="A57" s="24"/>
      <c r="B57" s="53" t="s">
        <v>72</v>
      </c>
      <c r="C57" s="54"/>
      <c r="D57" s="25" t="s">
        <v>73</v>
      </c>
      <c r="E57" s="25" t="s">
        <v>61</v>
      </c>
      <c r="F57" s="26">
        <v>0.3</v>
      </c>
      <c r="G57" s="26">
        <v>3</v>
      </c>
      <c r="H57" s="27">
        <f>H55*F57</f>
        <v>0.3</v>
      </c>
      <c r="I57" s="28">
        <f>G57*H57</f>
        <v>0.89999999999999991</v>
      </c>
      <c r="J57" s="28"/>
      <c r="K57" s="28">
        <f>I57</f>
        <v>0.89999999999999991</v>
      </c>
      <c r="L57" s="28"/>
      <c r="M57" s="28"/>
    </row>
    <row r="58" spans="1:13" s="23" customFormat="1" ht="11.25" customHeight="1">
      <c r="A58" s="24"/>
      <c r="B58" s="53" t="s">
        <v>62</v>
      </c>
      <c r="C58" s="54"/>
      <c r="D58" s="25" t="s">
        <v>63</v>
      </c>
      <c r="E58" s="25" t="s">
        <v>61</v>
      </c>
      <c r="F58" s="26">
        <v>0.06</v>
      </c>
      <c r="G58" s="26">
        <v>1</v>
      </c>
      <c r="H58" s="27">
        <f>H55*F58</f>
        <v>0.06</v>
      </c>
      <c r="I58" s="28">
        <f>G58*H58</f>
        <v>0.06</v>
      </c>
      <c r="J58" s="28"/>
      <c r="K58" s="28">
        <f>I58</f>
        <v>0.06</v>
      </c>
      <c r="L58" s="28"/>
      <c r="M58" s="28"/>
    </row>
    <row r="59" spans="1:13" s="23" customFormat="1" ht="11.25" customHeight="1">
      <c r="A59" s="24"/>
      <c r="B59" s="53" t="s">
        <v>64</v>
      </c>
      <c r="C59" s="54"/>
      <c r="D59" s="25" t="s">
        <v>65</v>
      </c>
      <c r="E59" s="25" t="s">
        <v>27</v>
      </c>
      <c r="F59" s="26">
        <v>0.05</v>
      </c>
      <c r="G59" s="26">
        <v>1.74</v>
      </c>
      <c r="H59" s="27">
        <f>H55*F59</f>
        <v>0.05</v>
      </c>
      <c r="I59" s="28">
        <f>G59*H59</f>
        <v>8.7000000000000008E-2</v>
      </c>
      <c r="J59" s="28"/>
      <c r="K59" s="28"/>
      <c r="L59" s="28">
        <f>I59</f>
        <v>8.7000000000000008E-2</v>
      </c>
      <c r="M59" s="28"/>
    </row>
    <row r="60" spans="1:13" s="16" customFormat="1" ht="47.25" customHeight="1">
      <c r="A60" s="17" t="s">
        <v>74</v>
      </c>
      <c r="B60" s="55" t="s">
        <v>75</v>
      </c>
      <c r="C60" s="56"/>
      <c r="D60" s="18" t="s">
        <v>44</v>
      </c>
      <c r="E60" s="18" t="s">
        <v>18</v>
      </c>
      <c r="F60" s="19"/>
      <c r="G60" s="20">
        <f>ROUND(F61*G61, 8)+ROUND(F62*G62, 8)+ROUND(F63*G63, 8)+ROUND(F64*G64, 8)</f>
        <v>0.92349999999999999</v>
      </c>
      <c r="H60" s="21">
        <v>11</v>
      </c>
      <c r="I60" s="22">
        <f>ROUND(G60*H60, 2)</f>
        <v>10.16</v>
      </c>
      <c r="J60" s="22">
        <f>J61+J62+J63+J64</f>
        <v>3.8500000000000005</v>
      </c>
      <c r="K60" s="22">
        <f>K61+K62+K63+K64</f>
        <v>5.83</v>
      </c>
      <c r="L60" s="22">
        <f>L61+L62+L63+L64</f>
        <v>0.47850000000000004</v>
      </c>
      <c r="M60" s="22">
        <f>M61+M62+M63+M64</f>
        <v>0</v>
      </c>
    </row>
    <row r="61" spans="1:13" s="23" customFormat="1" ht="11.25" customHeight="1">
      <c r="A61" s="24"/>
      <c r="B61" s="53" t="s">
        <v>19</v>
      </c>
      <c r="C61" s="54"/>
      <c r="D61" s="25" t="s">
        <v>20</v>
      </c>
      <c r="E61" s="25" t="s">
        <v>58</v>
      </c>
      <c r="F61" s="26">
        <v>0.05</v>
      </c>
      <c r="G61" s="26">
        <v>7</v>
      </c>
      <c r="H61" s="27">
        <f>H60*F61</f>
        <v>0.55000000000000004</v>
      </c>
      <c r="I61" s="28">
        <f>G61*H61</f>
        <v>3.8500000000000005</v>
      </c>
      <c r="J61" s="28">
        <f>I61</f>
        <v>3.8500000000000005</v>
      </c>
      <c r="K61" s="28"/>
      <c r="L61" s="28"/>
      <c r="M61" s="28"/>
    </row>
    <row r="62" spans="1:13" s="23" customFormat="1" ht="11.25" customHeight="1">
      <c r="A62" s="24"/>
      <c r="B62" s="53" t="s">
        <v>76</v>
      </c>
      <c r="C62" s="54"/>
      <c r="D62" s="25" t="s">
        <v>77</v>
      </c>
      <c r="E62" s="25" t="s">
        <v>61</v>
      </c>
      <c r="F62" s="26">
        <v>0.1</v>
      </c>
      <c r="G62" s="26">
        <v>5</v>
      </c>
      <c r="H62" s="27">
        <f>H60*F62</f>
        <v>1.1000000000000001</v>
      </c>
      <c r="I62" s="28">
        <f>G62*H62</f>
        <v>5.5</v>
      </c>
      <c r="J62" s="28"/>
      <c r="K62" s="28">
        <f>I62</f>
        <v>5.5</v>
      </c>
      <c r="L62" s="28"/>
      <c r="M62" s="28"/>
    </row>
    <row r="63" spans="1:13" s="23" customFormat="1" ht="11.25" customHeight="1">
      <c r="A63" s="24"/>
      <c r="B63" s="53" t="s">
        <v>62</v>
      </c>
      <c r="C63" s="54"/>
      <c r="D63" s="25" t="s">
        <v>63</v>
      </c>
      <c r="E63" s="25" t="s">
        <v>61</v>
      </c>
      <c r="F63" s="26">
        <v>0.03</v>
      </c>
      <c r="G63" s="26">
        <v>1</v>
      </c>
      <c r="H63" s="27">
        <f>H60*F63</f>
        <v>0.32999999999999996</v>
      </c>
      <c r="I63" s="28">
        <f>G63*H63</f>
        <v>0.32999999999999996</v>
      </c>
      <c r="J63" s="28"/>
      <c r="K63" s="28">
        <f>I63</f>
        <v>0.32999999999999996</v>
      </c>
      <c r="L63" s="28"/>
      <c r="M63" s="28"/>
    </row>
    <row r="64" spans="1:13" s="23" customFormat="1" ht="11.25" customHeight="1">
      <c r="A64" s="24"/>
      <c r="B64" s="53" t="s">
        <v>64</v>
      </c>
      <c r="C64" s="54"/>
      <c r="D64" s="25" t="s">
        <v>65</v>
      </c>
      <c r="E64" s="25" t="s">
        <v>27</v>
      </c>
      <c r="F64" s="26">
        <v>2.5000000000000001E-2</v>
      </c>
      <c r="G64" s="26">
        <v>1.74</v>
      </c>
      <c r="H64" s="27">
        <f>H60*F64</f>
        <v>0.27500000000000002</v>
      </c>
      <c r="I64" s="28">
        <f>G64*H64</f>
        <v>0.47850000000000004</v>
      </c>
      <c r="J64" s="28"/>
      <c r="K64" s="28"/>
      <c r="L64" s="28">
        <f>I64</f>
        <v>0.47850000000000004</v>
      </c>
      <c r="M64" s="28"/>
    </row>
    <row r="65" spans="1:13" s="29" customFormat="1" ht="15" customHeight="1">
      <c r="B65" s="30"/>
      <c r="C65" s="30"/>
      <c r="D65" s="31"/>
      <c r="E65" s="31"/>
      <c r="F65" s="32"/>
      <c r="G65" s="57" t="s">
        <v>54</v>
      </c>
      <c r="H65" s="57"/>
      <c r="I65" s="28">
        <f>I60+I55+I50+I45</f>
        <v>72393.929999999993</v>
      </c>
      <c r="J65" s="28">
        <f>J60+J55+J50+J45</f>
        <v>38476.550000000003</v>
      </c>
      <c r="K65" s="28">
        <f>K60+K55+K50+K45</f>
        <v>29135.29</v>
      </c>
      <c r="L65" s="28">
        <f>L60+L55+L50+L45</f>
        <v>4782.0855000000001</v>
      </c>
      <c r="M65" s="28">
        <f>M60+M55+M50+M45</f>
        <v>0</v>
      </c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 t="s">
        <v>78</v>
      </c>
    </row>
    <row r="69" spans="1:13" ht="4.9000000000000004" customHeight="1"/>
    <row r="70" spans="1:13" s="16" customFormat="1" ht="47.25" customHeight="1">
      <c r="A70" s="17" t="s">
        <v>79</v>
      </c>
      <c r="B70" s="55" t="s">
        <v>31</v>
      </c>
      <c r="C70" s="56"/>
      <c r="D70" s="18" t="s">
        <v>17</v>
      </c>
      <c r="E70" s="18" t="s">
        <v>18</v>
      </c>
      <c r="F70" s="19"/>
      <c r="G70" s="20">
        <f>ROUND(F71*G71, 8)+ROUND(F72*G72, 8)+ROUND(F73*G73, 8)</f>
        <v>0.79649999999999999</v>
      </c>
      <c r="H70" s="21">
        <v>1</v>
      </c>
      <c r="I70" s="22">
        <f>ROUND(G70*H70, 2)</f>
        <v>0.8</v>
      </c>
      <c r="J70" s="22">
        <f>J71+J72+J73</f>
        <v>0.42</v>
      </c>
      <c r="K70" s="22">
        <f>K71+K72+K73</f>
        <v>0</v>
      </c>
      <c r="L70" s="22">
        <f>L71+L72+L73</f>
        <v>0.37649999999999995</v>
      </c>
      <c r="M70" s="22">
        <f>M71+M72+M73</f>
        <v>0</v>
      </c>
    </row>
    <row r="71" spans="1:13" s="23" customFormat="1" ht="11.25" customHeight="1">
      <c r="A71" s="24"/>
      <c r="B71" s="53" t="s">
        <v>19</v>
      </c>
      <c r="C71" s="54"/>
      <c r="D71" s="25" t="s">
        <v>20</v>
      </c>
      <c r="E71" s="25" t="s">
        <v>21</v>
      </c>
      <c r="F71" s="26">
        <v>0.06</v>
      </c>
      <c r="G71" s="26">
        <v>7</v>
      </c>
      <c r="H71" s="27">
        <f>H70*F71</f>
        <v>0.06</v>
      </c>
      <c r="I71" s="28">
        <f>G71*H71</f>
        <v>0.42</v>
      </c>
      <c r="J71" s="28">
        <f>I71</f>
        <v>0.42</v>
      </c>
      <c r="K71" s="28"/>
      <c r="L71" s="28"/>
      <c r="M71" s="28"/>
    </row>
    <row r="72" spans="1:13" s="23" customFormat="1" ht="11.25" customHeight="1">
      <c r="A72" s="24"/>
      <c r="B72" s="53" t="s">
        <v>32</v>
      </c>
      <c r="C72" s="54"/>
      <c r="D72" s="25" t="s">
        <v>33</v>
      </c>
      <c r="E72" s="25" t="s">
        <v>27</v>
      </c>
      <c r="F72" s="26">
        <v>0.03</v>
      </c>
      <c r="G72" s="26">
        <v>7.5</v>
      </c>
      <c r="H72" s="27">
        <f>H70*F72</f>
        <v>0.03</v>
      </c>
      <c r="I72" s="28">
        <f>G72*H72</f>
        <v>0.22499999999999998</v>
      </c>
      <c r="J72" s="28"/>
      <c r="K72" s="28"/>
      <c r="L72" s="28">
        <f>I72</f>
        <v>0.22499999999999998</v>
      </c>
      <c r="M72" s="28"/>
    </row>
    <row r="73" spans="1:13" s="23" customFormat="1" ht="11.25" customHeight="1">
      <c r="A73" s="24"/>
      <c r="B73" s="53" t="s">
        <v>34</v>
      </c>
      <c r="C73" s="54"/>
      <c r="D73" s="25" t="s">
        <v>35</v>
      </c>
      <c r="E73" s="25" t="s">
        <v>27</v>
      </c>
      <c r="F73" s="26">
        <v>0.03</v>
      </c>
      <c r="G73" s="26">
        <v>5.05</v>
      </c>
      <c r="H73" s="27">
        <f>H70*F73</f>
        <v>0.03</v>
      </c>
      <c r="I73" s="28">
        <f>G73*H73</f>
        <v>0.1515</v>
      </c>
      <c r="J73" s="28"/>
      <c r="K73" s="28"/>
      <c r="L73" s="28">
        <f>I73</f>
        <v>0.1515</v>
      </c>
      <c r="M73" s="28"/>
    </row>
    <row r="74" spans="1:13" s="16" customFormat="1" ht="47.25" customHeight="1">
      <c r="A74" s="17" t="s">
        <v>80</v>
      </c>
      <c r="B74" s="55" t="s">
        <v>81</v>
      </c>
      <c r="C74" s="56"/>
      <c r="D74" s="18" t="s">
        <v>82</v>
      </c>
      <c r="E74" s="18" t="s">
        <v>18</v>
      </c>
      <c r="F74" s="19"/>
      <c r="G74" s="20">
        <f>ROUND(F75*G75, 8)+ROUND(F76*G76, 8)+ROUND(F77*G77, 8)</f>
        <v>3.2364999999999995</v>
      </c>
      <c r="H74" s="21">
        <v>62</v>
      </c>
      <c r="I74" s="22">
        <f>ROUND(G74*H74, 2)</f>
        <v>200.66</v>
      </c>
      <c r="J74" s="22">
        <f>J75+J76+J77</f>
        <v>86.8</v>
      </c>
      <c r="K74" s="22">
        <f>K75+K76+K77</f>
        <v>113.863</v>
      </c>
      <c r="L74" s="22">
        <f>L75+L76+L77</f>
        <v>0</v>
      </c>
      <c r="M74" s="22">
        <f>M75+M76+M77</f>
        <v>0</v>
      </c>
    </row>
    <row r="75" spans="1:13" s="23" customFormat="1" ht="11.25" customHeight="1">
      <c r="A75" s="24"/>
      <c r="B75" s="53" t="s">
        <v>19</v>
      </c>
      <c r="C75" s="54"/>
      <c r="D75" s="25" t="s">
        <v>20</v>
      </c>
      <c r="E75" s="25" t="s">
        <v>39</v>
      </c>
      <c r="F75" s="26">
        <v>0.2</v>
      </c>
      <c r="G75" s="26">
        <v>7</v>
      </c>
      <c r="H75" s="27">
        <f>H74*F75</f>
        <v>12.4</v>
      </c>
      <c r="I75" s="28">
        <f>G75*H75</f>
        <v>86.8</v>
      </c>
      <c r="J75" s="28">
        <f>I75</f>
        <v>86.8</v>
      </c>
      <c r="K75" s="28"/>
      <c r="L75" s="28"/>
      <c r="M75" s="28"/>
    </row>
    <row r="76" spans="1:13" s="23" customFormat="1" ht="11.25" customHeight="1">
      <c r="A76" s="24"/>
      <c r="B76" s="53" t="s">
        <v>83</v>
      </c>
      <c r="C76" s="54"/>
      <c r="D76" s="25" t="s">
        <v>84</v>
      </c>
      <c r="E76" s="25" t="s">
        <v>47</v>
      </c>
      <c r="F76" s="26">
        <v>0.35</v>
      </c>
      <c r="G76" s="26">
        <v>4.3899999999999997</v>
      </c>
      <c r="H76" s="27">
        <f>H74*F76</f>
        <v>21.7</v>
      </c>
      <c r="I76" s="28">
        <f>G76*H76</f>
        <v>95.262999999999991</v>
      </c>
      <c r="J76" s="28"/>
      <c r="K76" s="28">
        <f>I76</f>
        <v>95.262999999999991</v>
      </c>
      <c r="L76" s="28"/>
      <c r="M76" s="28"/>
    </row>
    <row r="77" spans="1:13" s="23" customFormat="1" ht="11.25" customHeight="1">
      <c r="A77" s="24"/>
      <c r="B77" s="53" t="s">
        <v>85</v>
      </c>
      <c r="C77" s="54"/>
      <c r="D77" s="25" t="s">
        <v>23</v>
      </c>
      <c r="E77" s="25" t="s">
        <v>47</v>
      </c>
      <c r="F77" s="26">
        <v>1.5</v>
      </c>
      <c r="G77" s="26">
        <v>0.2</v>
      </c>
      <c r="H77" s="27">
        <f>H74*F77</f>
        <v>93</v>
      </c>
      <c r="I77" s="28">
        <f>G77*H77</f>
        <v>18.600000000000001</v>
      </c>
      <c r="J77" s="28"/>
      <c r="K77" s="28">
        <f>I77</f>
        <v>18.600000000000001</v>
      </c>
      <c r="L77" s="28"/>
      <c r="M77" s="28"/>
    </row>
    <row r="78" spans="1:13" s="16" customFormat="1" ht="47.25" customHeight="1">
      <c r="A78" s="17" t="s">
        <v>86</v>
      </c>
      <c r="B78" s="55" t="s">
        <v>87</v>
      </c>
      <c r="C78" s="56"/>
      <c r="D78" s="18" t="s">
        <v>82</v>
      </c>
      <c r="E78" s="18" t="s">
        <v>18</v>
      </c>
      <c r="F78" s="19"/>
      <c r="G78" s="20">
        <f>ROUND(F79*G79, 8)+ROUND(F80*G80, 8)+ROUND(F81*G81, 8)+ROUND(F82*G82, 8)+ROUND(F83*G83, 8)</f>
        <v>12.069999999999999</v>
      </c>
      <c r="H78" s="21">
        <v>62</v>
      </c>
      <c r="I78" s="22">
        <f>ROUND(G78*H78, 2)</f>
        <v>748.34</v>
      </c>
      <c r="J78" s="22">
        <f>J79+J80+J81+J82+J83</f>
        <v>217</v>
      </c>
      <c r="K78" s="22">
        <f>K79+K80+K81+K82+K83</f>
        <v>523.9</v>
      </c>
      <c r="L78" s="22">
        <f>L79+L80+L81+L82+L83</f>
        <v>7.4399999999999995</v>
      </c>
      <c r="M78" s="22">
        <f>M79+M80+M81+M82+M83</f>
        <v>0</v>
      </c>
    </row>
    <row r="79" spans="1:13" s="23" customFormat="1" ht="11.25" customHeight="1">
      <c r="A79" s="24"/>
      <c r="B79" s="53" t="s">
        <v>19</v>
      </c>
      <c r="C79" s="54"/>
      <c r="D79" s="25" t="s">
        <v>20</v>
      </c>
      <c r="E79" s="25" t="s">
        <v>39</v>
      </c>
      <c r="F79" s="26">
        <v>0.5</v>
      </c>
      <c r="G79" s="26">
        <v>7</v>
      </c>
      <c r="H79" s="27">
        <f>H78*F79</f>
        <v>31</v>
      </c>
      <c r="I79" s="28">
        <f>G79*H79</f>
        <v>217</v>
      </c>
      <c r="J79" s="28">
        <f>I79</f>
        <v>217</v>
      </c>
      <c r="K79" s="28"/>
      <c r="L79" s="28"/>
      <c r="M79" s="28"/>
    </row>
    <row r="80" spans="1:13" s="23" customFormat="1" ht="11.25" customHeight="1">
      <c r="A80" s="24"/>
      <c r="B80" s="53" t="s">
        <v>88</v>
      </c>
      <c r="C80" s="54"/>
      <c r="D80" s="25" t="s">
        <v>89</v>
      </c>
      <c r="E80" s="25" t="s">
        <v>47</v>
      </c>
      <c r="F80" s="26">
        <v>1.5</v>
      </c>
      <c r="G80" s="26">
        <v>5.0999999999999996</v>
      </c>
      <c r="H80" s="27">
        <f>H78*F80</f>
        <v>93</v>
      </c>
      <c r="I80" s="28">
        <f>G80*H80</f>
        <v>474.29999999999995</v>
      </c>
      <c r="J80" s="28"/>
      <c r="K80" s="28">
        <f>I80</f>
        <v>474.29999999999995</v>
      </c>
      <c r="L80" s="28"/>
      <c r="M80" s="28"/>
    </row>
    <row r="81" spans="1:13" s="23" customFormat="1" ht="11.25" customHeight="1">
      <c r="A81" s="24"/>
      <c r="B81" s="53" t="s">
        <v>90</v>
      </c>
      <c r="C81" s="54"/>
      <c r="D81" s="25" t="s">
        <v>23</v>
      </c>
      <c r="E81" s="25" t="s">
        <v>47</v>
      </c>
      <c r="F81" s="26">
        <v>1</v>
      </c>
      <c r="G81" s="26">
        <v>0.2</v>
      </c>
      <c r="H81" s="27">
        <f>H78*F81</f>
        <v>62</v>
      </c>
      <c r="I81" s="28">
        <f>G81*H81</f>
        <v>12.4</v>
      </c>
      <c r="J81" s="28"/>
      <c r="K81" s="28">
        <f>I81</f>
        <v>12.4</v>
      </c>
      <c r="L81" s="28"/>
      <c r="M81" s="28"/>
    </row>
    <row r="82" spans="1:13" s="23" customFormat="1" ht="11.25" customHeight="1">
      <c r="A82" s="24"/>
      <c r="B82" s="53" t="s">
        <v>91</v>
      </c>
      <c r="C82" s="54"/>
      <c r="D82" s="25" t="s">
        <v>23</v>
      </c>
      <c r="E82" s="25" t="s">
        <v>47</v>
      </c>
      <c r="F82" s="26">
        <v>3</v>
      </c>
      <c r="G82" s="26">
        <v>0.2</v>
      </c>
      <c r="H82" s="27">
        <f>H78*F82</f>
        <v>186</v>
      </c>
      <c r="I82" s="28">
        <f>G82*H82</f>
        <v>37.200000000000003</v>
      </c>
      <c r="J82" s="28"/>
      <c r="K82" s="28">
        <f>I82</f>
        <v>37.200000000000003</v>
      </c>
      <c r="L82" s="28"/>
      <c r="M82" s="28"/>
    </row>
    <row r="83" spans="1:13" s="23" customFormat="1" ht="11.25" customHeight="1">
      <c r="A83" s="24"/>
      <c r="B83" s="53" t="s">
        <v>92</v>
      </c>
      <c r="C83" s="54"/>
      <c r="D83" s="25" t="s">
        <v>93</v>
      </c>
      <c r="E83" s="25" t="s">
        <v>27</v>
      </c>
      <c r="F83" s="26">
        <v>0.12</v>
      </c>
      <c r="G83" s="26">
        <v>1</v>
      </c>
      <c r="H83" s="27">
        <f>H78*F83</f>
        <v>7.4399999999999995</v>
      </c>
      <c r="I83" s="28">
        <f>G83*H83</f>
        <v>7.4399999999999995</v>
      </c>
      <c r="J83" s="28"/>
      <c r="K83" s="28"/>
      <c r="L83" s="28">
        <f>I83</f>
        <v>7.4399999999999995</v>
      </c>
      <c r="M83" s="28"/>
    </row>
    <row r="84" spans="1:13" s="16" customFormat="1" ht="47.25" customHeight="1">
      <c r="A84" s="17" t="s">
        <v>94</v>
      </c>
      <c r="B84" s="55" t="s">
        <v>95</v>
      </c>
      <c r="C84" s="56"/>
      <c r="D84" s="18" t="s">
        <v>82</v>
      </c>
      <c r="E84" s="18" t="s">
        <v>18</v>
      </c>
      <c r="F84" s="19"/>
      <c r="G84" s="20">
        <f>ROUND(F85*G85, 8)+ROUND(F86*G86, 8)</f>
        <v>4.97</v>
      </c>
      <c r="H84" s="21">
        <v>696</v>
      </c>
      <c r="I84" s="22">
        <f>ROUND(G84*H84, 2)</f>
        <v>3459.12</v>
      </c>
      <c r="J84" s="22">
        <f>J85+J86</f>
        <v>0</v>
      </c>
      <c r="K84" s="22">
        <f>K85+K86</f>
        <v>2484.7199999999998</v>
      </c>
      <c r="L84" s="22">
        <f>L85+L86</f>
        <v>0</v>
      </c>
      <c r="M84" s="22">
        <f>M85+M86</f>
        <v>974.40000000000009</v>
      </c>
    </row>
    <row r="85" spans="1:13" s="23" customFormat="1" ht="11.25" customHeight="1">
      <c r="A85" s="24"/>
      <c r="B85" s="53" t="s">
        <v>19</v>
      </c>
      <c r="C85" s="54"/>
      <c r="D85" s="25" t="s">
        <v>20</v>
      </c>
      <c r="E85" s="25" t="s">
        <v>39</v>
      </c>
      <c r="F85" s="26">
        <v>0.2</v>
      </c>
      <c r="G85" s="26">
        <v>7</v>
      </c>
      <c r="H85" s="27">
        <f>H84*F85</f>
        <v>139.20000000000002</v>
      </c>
      <c r="I85" s="28">
        <f>G85*H85</f>
        <v>974.40000000000009</v>
      </c>
      <c r="J85" s="28"/>
      <c r="K85" s="28"/>
      <c r="L85" s="28"/>
      <c r="M85" s="28">
        <f>I85</f>
        <v>974.40000000000009</v>
      </c>
    </row>
    <row r="86" spans="1:13" s="23" customFormat="1" ht="11.25" customHeight="1">
      <c r="A86" s="24"/>
      <c r="B86" s="53" t="s">
        <v>88</v>
      </c>
      <c r="C86" s="54"/>
      <c r="D86" s="25" t="s">
        <v>89</v>
      </c>
      <c r="E86" s="25" t="s">
        <v>47</v>
      </c>
      <c r="F86" s="26">
        <v>0.7</v>
      </c>
      <c r="G86" s="26">
        <v>5.0999999999999996</v>
      </c>
      <c r="H86" s="27">
        <f>H84*F86</f>
        <v>487.2</v>
      </c>
      <c r="I86" s="28">
        <f>G86*H86</f>
        <v>2484.7199999999998</v>
      </c>
      <c r="J86" s="28"/>
      <c r="K86" s="28">
        <f>I86</f>
        <v>2484.7199999999998</v>
      </c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 t="s">
        <v>54</v>
      </c>
      <c r="H87" s="57"/>
      <c r="I87" s="28">
        <f>I84+I78+I74+I70</f>
        <v>4408.92</v>
      </c>
      <c r="J87" s="28">
        <f>J84+J78+J74+J70</f>
        <v>304.22000000000003</v>
      </c>
      <c r="K87" s="28">
        <f>K84+K78+K74+K70</f>
        <v>3122.4829999999997</v>
      </c>
      <c r="L87" s="28">
        <f>L84+L78+L74+L70</f>
        <v>7.8164999999999996</v>
      </c>
      <c r="M87" s="28">
        <f>M84+M78+M74+M70</f>
        <v>974.40000000000009</v>
      </c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 t="s">
        <v>96</v>
      </c>
      <c r="C90" s="51"/>
      <c r="D90" s="51"/>
      <c r="E90" s="51"/>
      <c r="F90" s="51"/>
      <c r="G90" s="51"/>
      <c r="H90" s="40"/>
      <c r="I90" s="41">
        <f>I87+I65+I40</f>
        <v>79055.189999999988</v>
      </c>
      <c r="J90" s="41">
        <f>J87+J65+J40</f>
        <v>39935.910000000003</v>
      </c>
      <c r="K90" s="41">
        <f>K87+K65+K40</f>
        <v>33190.423000000003</v>
      </c>
      <c r="L90" s="41">
        <f>L87+L65+L40</f>
        <v>4954.4502499999999</v>
      </c>
      <c r="M90" s="41">
        <f>M87+M65+M40</f>
        <v>974.40000000000009</v>
      </c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 t="s">
        <v>97</v>
      </c>
      <c r="D92" s="50"/>
      <c r="E92" s="50"/>
      <c r="F92" s="50"/>
      <c r="G92" s="50"/>
      <c r="H92" s="50"/>
      <c r="I92" s="43">
        <f>IF(AND(J92=K92,K92=L92),ROUND(J92*I90, 2), ROUND(J92*J90+K92*K90+L92*L90, 2))</f>
        <v>995.71</v>
      </c>
      <c r="J92" s="44"/>
      <c r="K92" s="44">
        <v>0.03</v>
      </c>
      <c r="L92" s="44"/>
      <c r="M92" s="44"/>
    </row>
    <row r="93" spans="1:13" s="23" customFormat="1" ht="11.25" customHeight="1">
      <c r="B93" s="48"/>
      <c r="C93" s="50" t="s">
        <v>98</v>
      </c>
      <c r="D93" s="50"/>
      <c r="E93" s="50"/>
      <c r="F93" s="50"/>
      <c r="G93" s="50"/>
      <c r="H93" s="50"/>
      <c r="I93" s="43">
        <f>IF(AND(J93=K93,K93=L93),ROUND(J93*I90, 2), ROUND(J93*J90+K93*K90+L93*L90, 2))</f>
        <v>148.63</v>
      </c>
      <c r="J93" s="44"/>
      <c r="K93" s="44"/>
      <c r="L93" s="44">
        <v>0.03</v>
      </c>
      <c r="M93" s="44"/>
    </row>
    <row r="94" spans="1:13" s="23" customFormat="1" ht="11.25" customHeight="1">
      <c r="B94" s="48"/>
      <c r="C94" s="50" t="s">
        <v>99</v>
      </c>
      <c r="D94" s="50"/>
      <c r="E94" s="50"/>
      <c r="F94" s="50"/>
      <c r="G94" s="50"/>
      <c r="H94" s="50"/>
      <c r="I94" s="43">
        <f>IF(AND(J94=K94,K94=L94),ROUND(J94*I90, 2), ROUND(J94*J90+K94*K90+L94*L90, 2))</f>
        <v>0</v>
      </c>
      <c r="J94" s="44"/>
      <c r="K94" s="44"/>
      <c r="L94" s="44"/>
      <c r="M94" s="44">
        <v>0.03</v>
      </c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 t="s">
        <v>96</v>
      </c>
      <c r="C96" s="51"/>
      <c r="D96" s="51"/>
      <c r="E96" s="51"/>
      <c r="F96" s="51"/>
      <c r="G96" s="51"/>
      <c r="H96" s="40"/>
      <c r="I96" s="41">
        <f>I94+I93+I92+I90</f>
        <v>80199.529999999984</v>
      </c>
      <c r="J96" s="41">
        <f>ROUND(J94*J90, 2)+ROUND(J93*J90, 2)+ROUND(J92*J90, 2)+J90</f>
        <v>39935.910000000003</v>
      </c>
      <c r="K96" s="41">
        <f>ROUND(K94*K90, 2)+ROUND(K93*K90, 2)+ROUND(K92*K90, 2)+K90</f>
        <v>34186.133000000002</v>
      </c>
      <c r="L96" s="41">
        <f>ROUND(L94*L90, 2)+ROUND(L93*L90, 2)+ROUND(L92*L90, 2)+L90</f>
        <v>5103.08025</v>
      </c>
      <c r="M96" s="41">
        <f>ROUND(M94*M90, 2)+ROUND(M93*M90, 2)+ROUND(M92*M90, 2)+M90</f>
        <v>1003.6300000000001</v>
      </c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 t="s">
        <v>96</v>
      </c>
      <c r="C99" s="51"/>
      <c r="D99" s="51"/>
      <c r="E99" s="51"/>
      <c r="F99" s="51"/>
      <c r="G99" s="51"/>
      <c r="H99" s="40"/>
      <c r="I99" s="41">
        <f>I96</f>
        <v>80199.529999999984</v>
      </c>
      <c r="J99" s="41">
        <f>J96</f>
        <v>39935.910000000003</v>
      </c>
      <c r="K99" s="41">
        <f>K96</f>
        <v>34186.133000000002</v>
      </c>
      <c r="L99" s="41">
        <f>L96</f>
        <v>5103.08025</v>
      </c>
      <c r="M99" s="41">
        <f>M96</f>
        <v>1003.6300000000001</v>
      </c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100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3993.59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 t="s">
        <v>101</v>
      </c>
      <c r="D102" s="50"/>
      <c r="E102" s="50"/>
      <c r="F102" s="50"/>
      <c r="G102" s="50"/>
      <c r="H102" s="50"/>
      <c r="I102" s="43">
        <f>IF(AND(J102=K102,K102=L102),ROUND(J102*I99, 2), ROUND(J102*J99+K102*K99+L102*L99, 2))</f>
        <v>706.87</v>
      </c>
      <c r="J102" s="44">
        <v>1.77E-2</v>
      </c>
      <c r="K102" s="44"/>
      <c r="L102" s="44"/>
      <c r="M102" s="44"/>
    </row>
    <row r="103" spans="2:13" s="23" customFormat="1" ht="11.25" customHeight="1">
      <c r="B103" s="48"/>
      <c r="C103" s="50" t="s">
        <v>102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10383.34</v>
      </c>
      <c r="J103" s="44">
        <v>0.26</v>
      </c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103</v>
      </c>
      <c r="C105" s="51"/>
      <c r="D105" s="51"/>
      <c r="E105" s="51"/>
      <c r="F105" s="51"/>
      <c r="G105" s="51"/>
      <c r="H105" s="40"/>
      <c r="I105" s="41">
        <f>I103+I102+I101+I99</f>
        <v>95283.329999999987</v>
      </c>
      <c r="J105" s="41">
        <f>ROUND(J103*J99, 2)+ROUND(J102*J99, 2)+ROUND(J101*J99, 2)+J99</f>
        <v>55019.710000000006</v>
      </c>
      <c r="K105" s="41">
        <f>ROUND(K103*K99, 2)+ROUND(K102*K99, 2)+ROUND(K101*K99, 2)+K99</f>
        <v>34186.133000000002</v>
      </c>
      <c r="L105" s="41">
        <f>ROUND(L103*L99, 2)+ROUND(L102*L99, 2)+ROUND(L101*L99, 2)+L99</f>
        <v>5103.08025</v>
      </c>
      <c r="M105" s="41">
        <f>ROUND(M103*M99, 2)+ROUND(M102*M99, 2)+ROUND(M101*M99, 2)+M99</f>
        <v>1003.6300000000001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104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19256.900000000001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105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 t="s">
        <v>106</v>
      </c>
      <c r="D109" s="50"/>
      <c r="E109" s="50"/>
      <c r="F109" s="50"/>
      <c r="G109" s="50"/>
      <c r="H109" s="50"/>
      <c r="I109" s="43">
        <f>IF(AND(J109=K109,K109=L109),ROUND(J109*I105, 2), ROUND(J109*J105+K109*K105+L109*L105, 2))</f>
        <v>550.20000000000005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 t="s">
        <v>107</v>
      </c>
      <c r="C111" s="51"/>
      <c r="D111" s="51"/>
      <c r="E111" s="51"/>
      <c r="F111" s="51"/>
      <c r="G111" s="51"/>
      <c r="H111" s="40"/>
      <c r="I111" s="41">
        <f>I109+I108+I107+I105</f>
        <v>115090.43</v>
      </c>
      <c r="J111" s="41">
        <f>ROUND(J109*J105, 2)+ROUND(J108*J105, 2)+ROUND(J107*J105, 2)+J105</f>
        <v>74826.810000000012</v>
      </c>
      <c r="K111" s="41">
        <f>ROUND(K109*K105, 2)+ROUND(K108*K105, 2)+ROUND(K107*K105, 2)+K105</f>
        <v>34186.133000000002</v>
      </c>
      <c r="L111" s="41">
        <f>ROUND(L109*L105, 2)+ROUND(L108*L105, 2)+ROUND(L107*L105, 2)+L105</f>
        <v>5103.08025</v>
      </c>
      <c r="M111" s="41">
        <f>ROUND(M109*M105, 2)+ROUND(M108*M105, 2)+ROUND(M107*M105, 2)+M105</f>
        <v>1003.6300000000001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 t="s">
        <v>108</v>
      </c>
      <c r="D113" s="50"/>
      <c r="E113" s="50"/>
      <c r="F113" s="50"/>
      <c r="G113" s="50"/>
      <c r="H113" s="50"/>
      <c r="I113" s="43">
        <f>IF(AND(J113=K113,K113=L113),ROUND(J113*I99, 2), ROUND(J113*J99+K113*K99+L113*L99, 2))</f>
        <v>29999.86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 t="s">
        <v>109</v>
      </c>
      <c r="C115" s="51"/>
      <c r="D115" s="51"/>
      <c r="E115" s="51"/>
      <c r="F115" s="51"/>
      <c r="G115" s="51"/>
      <c r="H115" s="40"/>
      <c r="I115" s="41">
        <f>I113+I111</f>
        <v>145090.28999999998</v>
      </c>
      <c r="J115" s="41">
        <f>ROUND(J113*J99, 2)+J111</f>
        <v>104826.67000000001</v>
      </c>
      <c r="K115" s="41">
        <f>ROUND(K113*K99, 2)+K111</f>
        <v>34186.133000000002</v>
      </c>
      <c r="L115" s="41">
        <f>ROUND(L113*L99, 2)+L111</f>
        <v>5103.08025</v>
      </c>
      <c r="M115" s="41">
        <f>ROUND(M113*M99, 2)+M111</f>
        <v>1003.6300000000001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110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30468.959999999999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111</v>
      </c>
      <c r="C119" s="51"/>
      <c r="D119" s="51"/>
      <c r="E119" s="51"/>
      <c r="F119" s="51"/>
      <c r="G119" s="51"/>
      <c r="H119" s="40"/>
      <c r="I119" s="41">
        <f>I117+I115</f>
        <v>175559.24999999997</v>
      </c>
      <c r="J119" s="41">
        <f>ROUND(J117*J115, 2)+J115</f>
        <v>126840.27000000002</v>
      </c>
      <c r="K119" s="41">
        <f>ROUND(K117*K115, 2)+K115</f>
        <v>41365.222999999998</v>
      </c>
      <c r="L119" s="41">
        <f>ROUND(L117*L115, 2)+L115</f>
        <v>6174.7302500000005</v>
      </c>
      <c r="M119" s="41">
        <f>ROUND(M117*M115, 2)+M115</f>
        <v>1214.3900000000001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112</v>
      </c>
      <c r="C122" s="52"/>
    </row>
    <row r="123" spans="2:13" ht="14.25" customHeight="1">
      <c r="C123" s="50" t="s">
        <v>13</v>
      </c>
      <c r="D123" s="50"/>
      <c r="E123" s="50"/>
      <c r="F123" s="50"/>
      <c r="G123" s="50"/>
      <c r="H123" s="50"/>
    </row>
    <row r="125" spans="2:13" ht="14.25" customHeight="1">
      <c r="B125" s="52" t="s">
        <v>113</v>
      </c>
      <c r="C125" s="52"/>
    </row>
    <row r="126" spans="2:13" ht="14.25" customHeight="1">
      <c r="C126" s="50" t="s">
        <v>13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